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אבנר שדמי\Documents\IIA\07 - ראש תחום\בקשה לדוגמה\"/>
    </mc:Choice>
  </mc:AlternateContent>
  <xr:revisionPtr revIDLastSave="0" documentId="13_ncr:1_{A8F91F65-3D93-4B2A-9186-9DC59F037981}" xr6:coauthVersionLast="45" xr6:coauthVersionMax="45" xr10:uidLastSave="{00000000-0000-0000-0000-000000000000}"/>
  <bookViews>
    <workbookView xWindow="-108" yWindow="-108" windowWidth="23256" windowHeight="12720" tabRatio="820" firstSheet="1" activeTab="8" xr2:uid="{00000000-000D-0000-FFFF-FFFF00000000}"/>
  </bookViews>
  <sheets>
    <sheet name="הנחיות למילוי-התחל כאן" sheetId="15" r:id="rId1"/>
    <sheet name="ראשי-פרטים כלליים וריכוז הוצאות" sheetId="1" r:id="rId2"/>
    <sheet name="כח אדם - שכר" sheetId="3" r:id="rId3"/>
    <sheet name="חומרים " sheetId="4" r:id="rId4"/>
    <sheet name="ציוד ייעודי" sheetId="11" r:id="rId5"/>
    <sheet name="קבלני משנה " sheetId="8" r:id="rId6"/>
    <sheet name="ציוד" sheetId="6" r:id="rId7"/>
    <sheet name="שיווק" sheetId="9" r:id="rId8"/>
    <sheet name="התאמת מוצר ותיקוף שוק" sheetId="16" r:id="rId9"/>
    <sheet name="שונות" sheetId="7" r:id="rId10"/>
  </sheets>
  <definedNames>
    <definedName name="_01_02">'ראשי-פרטים כלליים וריכוז הוצאות'!$B$59:$B$89</definedName>
    <definedName name="_xlnm._FilterDatabase" localSheetId="1" hidden="1">'ראשי-פרטים כלליים וריכוז הוצאות'!$D$107:$D$159</definedName>
    <definedName name="Chart_names">OFFSET('ראשי-פרטים כלליים וריכוז הוצאות'!$AA$13,0,0,'ראשי-פרטים כלליים וריכוז הוצאות'!$X$12,1)</definedName>
    <definedName name="Chart_values">OFFSET('ראשי-פרטים כלליים וריכוז הוצאות'!$AA$13,0,1,'ראשי-פרטים כלליים וריכוז הוצאות'!$X$12,1)</definedName>
    <definedName name="haarot_takzivim">'ראשי-פרטים כלליים וריכוז הוצאות'!$G$1</definedName>
    <definedName name="hachlatat_vaada">'ראשי-פרטים כלליים וריכוז הוצאות'!$G$1</definedName>
    <definedName name="homarim_achuz_tkura">'חומרים '!$R$3:$R$42</definedName>
    <definedName name="homarim_kamut">'חומרים '!$Q$3:$Q$42</definedName>
    <definedName name="homarim_takziv">'חומרים '!$S$3:$S$42</definedName>
    <definedName name="homarim_teur">'חומרים '!$B$3:$B$42</definedName>
    <definedName name="kablanim_hearot">'קבלני משנה '!$W$3:$W$42</definedName>
    <definedName name="kablanim_location">'קבלני משנה '!$D$3:$D$42</definedName>
    <definedName name="kablanim_takziv">'קבלני משנה '!$T$3:$T$42</definedName>
    <definedName name="kablanim_teur">'קבלני משנה '!$C$3:$C$42</definedName>
    <definedName name="kablanim_toar">'קבלני משנה '!$B$3:$B$42</definedName>
    <definedName name="koah_adam_achuz">'כח אדם - שכר'!$V$4:$V$223</definedName>
    <definedName name="KOAH_ADAM_ACHUZ_MISRA">'כח אדם - שכר'!$O$4:$O$223</definedName>
    <definedName name="koah_adam_code_sachar">'כח אדם - שכר'!$E$4:$E$223</definedName>
    <definedName name="koah_adam_cost">'כח אדם - שכר'!$AE$4:$AE$223</definedName>
    <definedName name="koah_adam_limit_cost">'כח אדם - שכר'!$N$4:$N$223</definedName>
    <definedName name="koah_adam_mispar_hodashim">'כח אדם - שכר'!$W$4:$W$223</definedName>
    <definedName name="koah_adam_tafkid">'כח אדם - שכר'!$D$4:$D$223</definedName>
    <definedName name="koah_adam_takziv">'כח אדם - שכר'!$Y$4:$Y$223</definedName>
    <definedName name="koah_adam_teur">'כח אדם - שכר'!$B$4:$B$223</definedName>
    <definedName name="koah_adam_toar">'כח אדם - שכר'!$C$4:$C$223</definedName>
    <definedName name="Shivuk_Takziv" localSheetId="8">'התאמת מוצר ותיקוף שוק'!$O$3:$O$42</definedName>
    <definedName name="Shivuk_Takziv">שיווק!$O$3:$O$42</definedName>
    <definedName name="Shivuk_Teur" localSheetId="8">'התאמת מוצר ותיקוף שוק'!$B$3:$B$42</definedName>
    <definedName name="Shivuk_Teur">שיווק!$B$3:$B$42</definedName>
    <definedName name="shonot_takziv">שונות!$W$3:$W$42</definedName>
    <definedName name="shonot_teur">שונות!$B$3:$B$42</definedName>
    <definedName name="takzivim_mumlazim">'ראשי-פרטים כלליים וריכוז הוצאות'!$K$13,'ראשי-פרטים כלליים וריכוז הוצאות'!$K$20:$K$22,'ראשי-פרטים כלליים וריכוז הוצאות'!$K$16</definedName>
    <definedName name="takzivim_teur">'ראשי-פרטים כלליים וריכוז הוצאות'!$C$13,'ראשי-פרטים כלליים וריכוז הוצאות'!$C$16,'ראשי-פרטים כלליים וריכוז הוצאות'!$C$20,'ראשי-פרטים כלליים וריכוז הוצאות'!$C$20:$C$22</definedName>
    <definedName name="_xlnm.Print_Area" localSheetId="0">'הנחיות למילוי-התחל כאן'!$A$1:$D$24</definedName>
    <definedName name="_xlnm.Print_Area" localSheetId="2">'כח אדם - שכר'!$A$1:$AB$228</definedName>
    <definedName name="_xlnm.Print_Area" localSheetId="1">'ראשי-פרטים כלליים וריכוז הוצאות'!$A$1:$F$30</definedName>
    <definedName name="_xlnm.Print_Titles" localSheetId="3">'חומרים '!$1:$2</definedName>
    <definedName name="_xlnm.Print_Titles" localSheetId="2">'כח אדם - שכר'!$1:$3</definedName>
    <definedName name="_xlnm.Print_Titles" localSheetId="6">ציוד!$1:$2</definedName>
    <definedName name="_xlnm.Print_Titles" localSheetId="5">'קבלני משנה '!$1:$2</definedName>
    <definedName name="_xlnm.Print_Titles" localSheetId="9">שונות!$1:$2</definedName>
    <definedName name="Z_0C0A7354_1E68_4AF0_8238_6CB67405E9AA_.wvu.Cols" localSheetId="2" hidden="1">'כח אדם - שכר'!#REF!</definedName>
    <definedName name="ziyud_cost">ציוד!$U$3:$U$52</definedName>
    <definedName name="ziyud_kamut">ציוד!$A$3:$A$52</definedName>
    <definedName name="ziyud_mispar_hodashim">ציוד!$T$3:$T$52</definedName>
    <definedName name="ziyud_takziv">ציוד!$V$3:$V$52</definedName>
    <definedName name="ziyud_teur">ציוד!$B$3:$B$52</definedName>
    <definedName name="טקסט1" localSheetId="2">'כח אדם - שכר'!$A$4</definedName>
    <definedName name="טקסט4" localSheetId="9">שונות!#REF!</definedName>
    <definedName name="נפתח1" localSheetId="2">'כח אדם - שכר'!#REF!</definedName>
    <definedName name="עדתאריך">'ראשי-פרטים כלליים וריכוז הוצאות'!$B$59:$B$89</definedName>
    <definedName name="קוד_שכר">'ראשי-פרטים כלליים וריכוז הוצאות'!$A$36:$A$41</definedName>
    <definedName name="רבעון">'ראשי-פרטים כלליים וריכוז הוצאות'!$A$44:$A$48</definedName>
    <definedName name="רבעון_ראשון">'ראשי-פרטים כלליים וריכוז הוצאות'!$A$45:$A$48</definedName>
    <definedName name="תאריך">'ראשי-פרטים כלליים וריכוז הוצאות'!$A$59:$A$89</definedName>
  </definedNames>
  <calcPr calcId="191029"/>
  <customWorkbookViews>
    <customWorkbookView name="BAKARA4 - תצוגה אישית" guid="{0C0A7354-1E68-4AF0-8238-6CB67405E9AA}" mergeInterval="0" personalView="1" maximized="1" xWindow="240" yWindow="120" windowWidth="796" windowHeight="397" tabRatio="691" activeSheetId="1"/>
  </customWorkbookViews>
</workbook>
</file>

<file path=xl/calcChain.xml><?xml version="1.0" encoding="utf-8"?>
<calcChain xmlns="http://schemas.openxmlformats.org/spreadsheetml/2006/main">
  <c r="G3" i="7" l="1"/>
  <c r="G11" i="8"/>
  <c r="G9" i="8"/>
  <c r="G8" i="8"/>
  <c r="L43" i="8" l="1"/>
  <c r="F19" i="1" l="1"/>
  <c r="F24" i="1" l="1"/>
  <c r="A269" i="3" l="1"/>
  <c r="A270" i="3" s="1"/>
  <c r="Z4" i="8"/>
  <c r="Z5" i="8"/>
  <c r="Z6" i="8"/>
  <c r="Z7" i="8"/>
  <c r="Z3" i="8"/>
  <c r="E43" i="16"/>
  <c r="Q42" i="16"/>
  <c r="K42" i="16"/>
  <c r="H42" i="16"/>
  <c r="N42" i="16" s="1"/>
  <c r="G42" i="16"/>
  <c r="Q41" i="16"/>
  <c r="K41" i="16"/>
  <c r="H41" i="16"/>
  <c r="N41" i="16" s="1"/>
  <c r="G41" i="16"/>
  <c r="Q40" i="16"/>
  <c r="K40" i="16"/>
  <c r="H40" i="16"/>
  <c r="N40" i="16" s="1"/>
  <c r="G40" i="16"/>
  <c r="M40" i="16" s="1"/>
  <c r="Q39" i="16"/>
  <c r="K39" i="16"/>
  <c r="H39" i="16"/>
  <c r="N39" i="16" s="1"/>
  <c r="G39" i="16"/>
  <c r="Q38" i="16"/>
  <c r="K38" i="16"/>
  <c r="H38" i="16"/>
  <c r="N38" i="16" s="1"/>
  <c r="G38" i="16"/>
  <c r="M38" i="16" s="1"/>
  <c r="Q37" i="16"/>
  <c r="K37" i="16"/>
  <c r="H37" i="16"/>
  <c r="N37" i="16" s="1"/>
  <c r="G37" i="16"/>
  <c r="M37" i="16" s="1"/>
  <c r="Q36" i="16"/>
  <c r="K36" i="16"/>
  <c r="H36" i="16"/>
  <c r="N36" i="16" s="1"/>
  <c r="G36" i="16"/>
  <c r="M36" i="16" s="1"/>
  <c r="Q35" i="16"/>
  <c r="K35" i="16"/>
  <c r="H35" i="16"/>
  <c r="N35" i="16" s="1"/>
  <c r="G35" i="16"/>
  <c r="Q34" i="16"/>
  <c r="K34" i="16"/>
  <c r="H34" i="16"/>
  <c r="N34" i="16" s="1"/>
  <c r="G34" i="16"/>
  <c r="M34" i="16" s="1"/>
  <c r="Q33" i="16"/>
  <c r="K33" i="16"/>
  <c r="H33" i="16"/>
  <c r="N33" i="16" s="1"/>
  <c r="G33" i="16"/>
  <c r="Q32" i="16"/>
  <c r="K32" i="16"/>
  <c r="H32" i="16"/>
  <c r="N32" i="16" s="1"/>
  <c r="G32" i="16"/>
  <c r="M32" i="16" s="1"/>
  <c r="Q31" i="16"/>
  <c r="K31" i="16"/>
  <c r="H31" i="16"/>
  <c r="N31" i="16" s="1"/>
  <c r="G31" i="16"/>
  <c r="Q30" i="16"/>
  <c r="K30" i="16"/>
  <c r="H30" i="16"/>
  <c r="N30" i="16" s="1"/>
  <c r="G30" i="16"/>
  <c r="M30" i="16" s="1"/>
  <c r="Q29" i="16"/>
  <c r="K29" i="16"/>
  <c r="H29" i="16"/>
  <c r="N29" i="16" s="1"/>
  <c r="G29" i="16"/>
  <c r="M29" i="16" s="1"/>
  <c r="Q28" i="16"/>
  <c r="K28" i="16"/>
  <c r="H28" i="16"/>
  <c r="N28" i="16" s="1"/>
  <c r="G28" i="16"/>
  <c r="M28" i="16" s="1"/>
  <c r="Q27" i="16"/>
  <c r="K27" i="16"/>
  <c r="H27" i="16"/>
  <c r="N27" i="16" s="1"/>
  <c r="G27" i="16"/>
  <c r="Q26" i="16"/>
  <c r="K26" i="16"/>
  <c r="H26" i="16"/>
  <c r="N26" i="16" s="1"/>
  <c r="G26" i="16"/>
  <c r="M26" i="16" s="1"/>
  <c r="Q25" i="16"/>
  <c r="K25" i="16"/>
  <c r="H25" i="16"/>
  <c r="N25" i="16" s="1"/>
  <c r="G25" i="16"/>
  <c r="Q24" i="16"/>
  <c r="K24" i="16"/>
  <c r="H24" i="16"/>
  <c r="N24" i="16" s="1"/>
  <c r="G24" i="16"/>
  <c r="M24" i="16" s="1"/>
  <c r="Q23" i="16"/>
  <c r="K23" i="16"/>
  <c r="H23" i="16"/>
  <c r="N23" i="16" s="1"/>
  <c r="G23" i="16"/>
  <c r="Q22" i="16"/>
  <c r="K22" i="16"/>
  <c r="H22" i="16"/>
  <c r="N22" i="16" s="1"/>
  <c r="G22" i="16"/>
  <c r="M22" i="16" s="1"/>
  <c r="Q21" i="16"/>
  <c r="K21" i="16"/>
  <c r="H21" i="16"/>
  <c r="N21" i="16" s="1"/>
  <c r="G21" i="16"/>
  <c r="M21" i="16" s="1"/>
  <c r="Q20" i="16"/>
  <c r="K20" i="16"/>
  <c r="H20" i="16"/>
  <c r="N20" i="16" s="1"/>
  <c r="G20" i="16"/>
  <c r="M20" i="16" s="1"/>
  <c r="Q19" i="16"/>
  <c r="K19" i="16"/>
  <c r="H19" i="16"/>
  <c r="N19" i="16" s="1"/>
  <c r="G19" i="16"/>
  <c r="Q18" i="16"/>
  <c r="K18" i="16"/>
  <c r="H18" i="16"/>
  <c r="N18" i="16" s="1"/>
  <c r="G18" i="16"/>
  <c r="M18" i="16" s="1"/>
  <c r="Q17" i="16"/>
  <c r="K17" i="16"/>
  <c r="H17" i="16"/>
  <c r="N17" i="16" s="1"/>
  <c r="G17" i="16"/>
  <c r="Q16" i="16"/>
  <c r="K16" i="16"/>
  <c r="H16" i="16"/>
  <c r="N16" i="16" s="1"/>
  <c r="G16" i="16"/>
  <c r="M16" i="16" s="1"/>
  <c r="Q15" i="16"/>
  <c r="K15" i="16"/>
  <c r="H15" i="16"/>
  <c r="N15" i="16" s="1"/>
  <c r="G15" i="16"/>
  <c r="Q14" i="16"/>
  <c r="K14" i="16"/>
  <c r="H14" i="16"/>
  <c r="N14" i="16" s="1"/>
  <c r="G14" i="16"/>
  <c r="M14" i="16" s="1"/>
  <c r="Q13" i="16"/>
  <c r="K13" i="16"/>
  <c r="H13" i="16"/>
  <c r="N13" i="16" s="1"/>
  <c r="G13" i="16"/>
  <c r="M13" i="16" s="1"/>
  <c r="Q12" i="16"/>
  <c r="K12" i="16"/>
  <c r="H12" i="16"/>
  <c r="N12" i="16" s="1"/>
  <c r="G12" i="16"/>
  <c r="M12" i="16" s="1"/>
  <c r="Q11" i="16"/>
  <c r="K11" i="16"/>
  <c r="H11" i="16"/>
  <c r="N11" i="16" s="1"/>
  <c r="G11" i="16"/>
  <c r="Q10" i="16"/>
  <c r="K10" i="16"/>
  <c r="H10" i="16"/>
  <c r="N10" i="16" s="1"/>
  <c r="G10" i="16"/>
  <c r="M10" i="16" s="1"/>
  <c r="Q9" i="16"/>
  <c r="K9" i="16"/>
  <c r="H9" i="16"/>
  <c r="N9" i="16" s="1"/>
  <c r="G9" i="16"/>
  <c r="Q8" i="16"/>
  <c r="K8" i="16"/>
  <c r="H8" i="16"/>
  <c r="N8" i="16" s="1"/>
  <c r="G8" i="16"/>
  <c r="M8" i="16" s="1"/>
  <c r="Q7" i="16"/>
  <c r="K7" i="16"/>
  <c r="H7" i="16"/>
  <c r="N7" i="16" s="1"/>
  <c r="G7" i="16"/>
  <c r="Q6" i="16"/>
  <c r="K6" i="16"/>
  <c r="H6" i="16"/>
  <c r="N6" i="16" s="1"/>
  <c r="G6" i="16"/>
  <c r="M6" i="16" s="1"/>
  <c r="Q5" i="16"/>
  <c r="K5" i="16"/>
  <c r="H5" i="16"/>
  <c r="N5" i="16" s="1"/>
  <c r="G5" i="16"/>
  <c r="M5" i="16" s="1"/>
  <c r="Q4" i="16"/>
  <c r="K4" i="16"/>
  <c r="H4" i="16"/>
  <c r="N4" i="16" s="1"/>
  <c r="G4" i="16"/>
  <c r="M4" i="16" s="1"/>
  <c r="Q3" i="16"/>
  <c r="K3" i="16"/>
  <c r="H3" i="16"/>
  <c r="N3" i="16" s="1"/>
  <c r="G3" i="16"/>
  <c r="I23" i="16" l="1"/>
  <c r="I25" i="16"/>
  <c r="I27" i="16"/>
  <c r="I41" i="16"/>
  <c r="I15" i="16"/>
  <c r="I31" i="16"/>
  <c r="I42" i="16"/>
  <c r="I33" i="16"/>
  <c r="I35" i="16"/>
  <c r="I7" i="16"/>
  <c r="I9" i="16"/>
  <c r="I11" i="16"/>
  <c r="I39" i="16"/>
  <c r="O4" i="16"/>
  <c r="O20" i="16"/>
  <c r="O36" i="16"/>
  <c r="I3" i="16"/>
  <c r="I17" i="16"/>
  <c r="I19" i="16"/>
  <c r="O40" i="16"/>
  <c r="O12" i="16"/>
  <c r="O28" i="16"/>
  <c r="M9" i="16"/>
  <c r="O9" i="16" s="1"/>
  <c r="M17" i="16"/>
  <c r="O17" i="16" s="1"/>
  <c r="M25" i="16"/>
  <c r="O25" i="16" s="1"/>
  <c r="M33" i="16"/>
  <c r="O33" i="16" s="1"/>
  <c r="I5" i="16"/>
  <c r="O8" i="16"/>
  <c r="I13" i="16"/>
  <c r="O16" i="16"/>
  <c r="I21" i="16"/>
  <c r="O24" i="16"/>
  <c r="I29" i="16"/>
  <c r="O32" i="16"/>
  <c r="I37" i="16"/>
  <c r="M3" i="16"/>
  <c r="O3" i="16" s="1"/>
  <c r="M11" i="16"/>
  <c r="O11" i="16" s="1"/>
  <c r="M19" i="16"/>
  <c r="O19" i="16" s="1"/>
  <c r="M27" i="16"/>
  <c r="O27" i="16" s="1"/>
  <c r="M35" i="16"/>
  <c r="O35" i="16" s="1"/>
  <c r="O5" i="16"/>
  <c r="O13" i="16"/>
  <c r="O21" i="16"/>
  <c r="O29" i="16"/>
  <c r="O37" i="16"/>
  <c r="M42" i="16"/>
  <c r="O42" i="16" s="1"/>
  <c r="M7" i="16"/>
  <c r="O7" i="16" s="1"/>
  <c r="M15" i="16"/>
  <c r="O15" i="16" s="1"/>
  <c r="M23" i="16"/>
  <c r="O23" i="16" s="1"/>
  <c r="M31" i="16"/>
  <c r="O31" i="16" s="1"/>
  <c r="M39" i="16"/>
  <c r="O39" i="16" s="1"/>
  <c r="O6" i="16"/>
  <c r="O10" i="16"/>
  <c r="O14" i="16"/>
  <c r="O18" i="16"/>
  <c r="O22" i="16"/>
  <c r="O26" i="16"/>
  <c r="O30" i="16"/>
  <c r="O34" i="16"/>
  <c r="O38" i="16"/>
  <c r="I4" i="16"/>
  <c r="I6" i="16"/>
  <c r="I8" i="16"/>
  <c r="I10" i="16"/>
  <c r="I12" i="16"/>
  <c r="I14" i="16"/>
  <c r="I16" i="16"/>
  <c r="I18" i="16"/>
  <c r="I20" i="16"/>
  <c r="I22" i="16"/>
  <c r="I24" i="16"/>
  <c r="I26" i="16"/>
  <c r="I28" i="16"/>
  <c r="I30" i="16"/>
  <c r="I32" i="16"/>
  <c r="I34" i="16"/>
  <c r="I36" i="16"/>
  <c r="I38" i="16"/>
  <c r="I40" i="16"/>
  <c r="M41" i="16"/>
  <c r="O41" i="16" s="1"/>
  <c r="J5" i="8"/>
  <c r="I43" i="16" l="1"/>
  <c r="O43" i="16"/>
  <c r="C108" i="1"/>
  <c r="A68" i="16" l="1"/>
  <c r="A69" i="16" s="1"/>
  <c r="R24" i="1"/>
  <c r="R25" i="1"/>
  <c r="B59" i="1"/>
  <c r="A60" i="1"/>
  <c r="B60" i="1" s="1"/>
  <c r="D24" i="1" l="1"/>
  <c r="G24" i="1"/>
  <c r="I24" i="1" s="1"/>
  <c r="K24" i="1"/>
  <c r="M24" i="1" s="1"/>
  <c r="A61" i="1"/>
  <c r="B61" i="1" s="1"/>
  <c r="D44" i="7"/>
  <c r="K43" i="7"/>
  <c r="Y42" i="7"/>
  <c r="R42" i="7"/>
  <c r="O42" i="7"/>
  <c r="V42" i="7" s="1"/>
  <c r="G42" i="7"/>
  <c r="N42" i="7" s="1"/>
  <c r="U42" i="7" s="1"/>
  <c r="Y41" i="7"/>
  <c r="R41" i="7"/>
  <c r="O41" i="7"/>
  <c r="V41" i="7" s="1"/>
  <c r="G41" i="7"/>
  <c r="N41" i="7" s="1"/>
  <c r="U41" i="7" s="1"/>
  <c r="Y40" i="7"/>
  <c r="R40" i="7"/>
  <c r="O40" i="7"/>
  <c r="V40" i="7" s="1"/>
  <c r="G40" i="7"/>
  <c r="J40" i="7" s="1"/>
  <c r="Y39" i="7"/>
  <c r="R39" i="7"/>
  <c r="O39" i="7"/>
  <c r="V39" i="7" s="1"/>
  <c r="G39" i="7"/>
  <c r="J39" i="7" s="1"/>
  <c r="Y38" i="7"/>
  <c r="R38" i="7"/>
  <c r="O38" i="7"/>
  <c r="V38" i="7" s="1"/>
  <c r="G38" i="7"/>
  <c r="N38" i="7" s="1"/>
  <c r="U38" i="7" s="1"/>
  <c r="Y37" i="7"/>
  <c r="R37" i="7"/>
  <c r="O37" i="7"/>
  <c r="V37" i="7" s="1"/>
  <c r="G37" i="7"/>
  <c r="N37" i="7" s="1"/>
  <c r="U37" i="7" s="1"/>
  <c r="Y36" i="7"/>
  <c r="R36" i="7"/>
  <c r="O36" i="7"/>
  <c r="V36" i="7" s="1"/>
  <c r="G36" i="7"/>
  <c r="J36" i="7" s="1"/>
  <c r="Y35" i="7"/>
  <c r="R35" i="7"/>
  <c r="O35" i="7"/>
  <c r="V35" i="7" s="1"/>
  <c r="G35" i="7"/>
  <c r="J35" i="7" s="1"/>
  <c r="Y34" i="7"/>
  <c r="R34" i="7"/>
  <c r="O34" i="7"/>
  <c r="V34" i="7" s="1"/>
  <c r="G34" i="7"/>
  <c r="N34" i="7" s="1"/>
  <c r="U34" i="7" s="1"/>
  <c r="Y33" i="7"/>
  <c r="R33" i="7"/>
  <c r="O33" i="7"/>
  <c r="V33" i="7" s="1"/>
  <c r="G33" i="7"/>
  <c r="N33" i="7" s="1"/>
  <c r="U33" i="7" s="1"/>
  <c r="Y32" i="7"/>
  <c r="R32" i="7"/>
  <c r="O32" i="7"/>
  <c r="V32" i="7" s="1"/>
  <c r="G32" i="7"/>
  <c r="J32" i="7" s="1"/>
  <c r="Y31" i="7"/>
  <c r="R31" i="7"/>
  <c r="O31" i="7"/>
  <c r="V31" i="7" s="1"/>
  <c r="G31" i="7"/>
  <c r="J31" i="7" s="1"/>
  <c r="Y30" i="7"/>
  <c r="R30" i="7"/>
  <c r="O30" i="7"/>
  <c r="V30" i="7" s="1"/>
  <c r="G30" i="7"/>
  <c r="N30" i="7" s="1"/>
  <c r="U30" i="7" s="1"/>
  <c r="Y29" i="7"/>
  <c r="R29" i="7"/>
  <c r="O29" i="7"/>
  <c r="V29" i="7" s="1"/>
  <c r="G29" i="7"/>
  <c r="J29" i="7" s="1"/>
  <c r="Y28" i="7"/>
  <c r="R28" i="7"/>
  <c r="O28" i="7"/>
  <c r="V28" i="7" s="1"/>
  <c r="G28" i="7"/>
  <c r="Y27" i="7"/>
  <c r="R27" i="7"/>
  <c r="O27" i="7"/>
  <c r="V27" i="7" s="1"/>
  <c r="G27" i="7"/>
  <c r="Y26" i="7"/>
  <c r="R26" i="7"/>
  <c r="O26" i="7"/>
  <c r="V26" i="7" s="1"/>
  <c r="G26" i="7"/>
  <c r="N26" i="7" s="1"/>
  <c r="U26" i="7" s="1"/>
  <c r="Y25" i="7"/>
  <c r="R25" i="7"/>
  <c r="O25" i="7"/>
  <c r="V25" i="7" s="1"/>
  <c r="G25" i="7"/>
  <c r="J25" i="7" s="1"/>
  <c r="Y24" i="7"/>
  <c r="R24" i="7"/>
  <c r="O24" i="7"/>
  <c r="V24" i="7" s="1"/>
  <c r="G24" i="7"/>
  <c r="J24" i="7" s="1"/>
  <c r="Y23" i="7"/>
  <c r="R23" i="7"/>
  <c r="O23" i="7"/>
  <c r="V23" i="7" s="1"/>
  <c r="G23" i="7"/>
  <c r="J23" i="7" s="1"/>
  <c r="Y22" i="7"/>
  <c r="R22" i="7"/>
  <c r="O22" i="7"/>
  <c r="V22" i="7" s="1"/>
  <c r="G22" i="7"/>
  <c r="N22" i="7" s="1"/>
  <c r="U22" i="7" s="1"/>
  <c r="Y21" i="7"/>
  <c r="R21" i="7"/>
  <c r="O21" i="7"/>
  <c r="V21" i="7" s="1"/>
  <c r="G21" i="7"/>
  <c r="J21" i="7" s="1"/>
  <c r="Y20" i="7"/>
  <c r="R20" i="7"/>
  <c r="O20" i="7"/>
  <c r="V20" i="7" s="1"/>
  <c r="G20" i="7"/>
  <c r="Y19" i="7"/>
  <c r="R19" i="7"/>
  <c r="O19" i="7"/>
  <c r="V19" i="7" s="1"/>
  <c r="G19" i="7"/>
  <c r="Y18" i="7"/>
  <c r="R18" i="7"/>
  <c r="O18" i="7"/>
  <c r="V18" i="7" s="1"/>
  <c r="G18" i="7"/>
  <c r="N18" i="7" s="1"/>
  <c r="U18" i="7" s="1"/>
  <c r="Y17" i="7"/>
  <c r="R17" i="7"/>
  <c r="O17" i="7"/>
  <c r="V17" i="7" s="1"/>
  <c r="G17" i="7"/>
  <c r="Y16" i="7"/>
  <c r="R16" i="7"/>
  <c r="O16" i="7"/>
  <c r="V16" i="7" s="1"/>
  <c r="G16" i="7"/>
  <c r="J16" i="7" s="1"/>
  <c r="Y15" i="7"/>
  <c r="R15" i="7"/>
  <c r="O15" i="7"/>
  <c r="V15" i="7" s="1"/>
  <c r="G15" i="7"/>
  <c r="J15" i="7" s="1"/>
  <c r="Y14" i="7"/>
  <c r="R14" i="7"/>
  <c r="O14" i="7"/>
  <c r="V14" i="7" s="1"/>
  <c r="G14" i="7"/>
  <c r="N14" i="7" s="1"/>
  <c r="U14" i="7" s="1"/>
  <c r="Y13" i="7"/>
  <c r="R13" i="7"/>
  <c r="O13" i="7"/>
  <c r="V13" i="7" s="1"/>
  <c r="G13" i="7"/>
  <c r="J13" i="7" s="1"/>
  <c r="Y12" i="7"/>
  <c r="R12" i="7"/>
  <c r="O12" i="7"/>
  <c r="V12" i="7" s="1"/>
  <c r="G12" i="7"/>
  <c r="J12" i="7" s="1"/>
  <c r="Y11" i="7"/>
  <c r="R11" i="7"/>
  <c r="O11" i="7"/>
  <c r="V11" i="7" s="1"/>
  <c r="G11" i="7"/>
  <c r="N11" i="7" s="1"/>
  <c r="U11" i="7" s="1"/>
  <c r="Y10" i="7"/>
  <c r="R10" i="7"/>
  <c r="O10" i="7"/>
  <c r="V10" i="7" s="1"/>
  <c r="G10" i="7"/>
  <c r="N10" i="7" s="1"/>
  <c r="U10" i="7" s="1"/>
  <c r="Y9" i="7"/>
  <c r="R9" i="7"/>
  <c r="O9" i="7"/>
  <c r="V9" i="7" s="1"/>
  <c r="G9" i="7"/>
  <c r="J9" i="7" s="1"/>
  <c r="Y8" i="7"/>
  <c r="R8" i="7"/>
  <c r="O8" i="7"/>
  <c r="V8" i="7" s="1"/>
  <c r="G8" i="7"/>
  <c r="N8" i="7" s="1"/>
  <c r="U8" i="7" s="1"/>
  <c r="Y7" i="7"/>
  <c r="R7" i="7"/>
  <c r="O7" i="7"/>
  <c r="V7" i="7" s="1"/>
  <c r="G7" i="7"/>
  <c r="Y6" i="7"/>
  <c r="R6" i="7"/>
  <c r="O6" i="7"/>
  <c r="V6" i="7" s="1"/>
  <c r="G6" i="7"/>
  <c r="N6" i="7" s="1"/>
  <c r="U6" i="7" s="1"/>
  <c r="Y5" i="7"/>
  <c r="R5" i="7"/>
  <c r="O5" i="7"/>
  <c r="V5" i="7" s="1"/>
  <c r="J5" i="7"/>
  <c r="Y4" i="7"/>
  <c r="R4" i="7"/>
  <c r="O4" i="7"/>
  <c r="V4" i="7" s="1"/>
  <c r="Y3" i="7"/>
  <c r="R3" i="7"/>
  <c r="O3" i="7"/>
  <c r="V3" i="7" s="1"/>
  <c r="N3" i="7"/>
  <c r="U3" i="7" s="1"/>
  <c r="J3" i="7"/>
  <c r="E43" i="9"/>
  <c r="Q42" i="9"/>
  <c r="K42" i="9"/>
  <c r="H42" i="9"/>
  <c r="N42" i="9" s="1"/>
  <c r="G42" i="9"/>
  <c r="M42" i="9" s="1"/>
  <c r="Q41" i="9"/>
  <c r="K41" i="9"/>
  <c r="H41" i="9"/>
  <c r="N41" i="9" s="1"/>
  <c r="G41" i="9"/>
  <c r="M41" i="9" s="1"/>
  <c r="Q40" i="9"/>
  <c r="K40" i="9"/>
  <c r="H40" i="9"/>
  <c r="N40" i="9" s="1"/>
  <c r="G40" i="9"/>
  <c r="Q39" i="9"/>
  <c r="K39" i="9"/>
  <c r="H39" i="9"/>
  <c r="N39" i="9" s="1"/>
  <c r="G39" i="9"/>
  <c r="M39" i="9" s="1"/>
  <c r="Q38" i="9"/>
  <c r="K38" i="9"/>
  <c r="H38" i="9"/>
  <c r="N38" i="9" s="1"/>
  <c r="G38" i="9"/>
  <c r="M38" i="9" s="1"/>
  <c r="Q37" i="9"/>
  <c r="K37" i="9"/>
  <c r="H37" i="9"/>
  <c r="N37" i="9" s="1"/>
  <c r="G37" i="9"/>
  <c r="Q36" i="9"/>
  <c r="K36" i="9"/>
  <c r="H36" i="9"/>
  <c r="N36" i="9" s="1"/>
  <c r="G36" i="9"/>
  <c r="Q35" i="9"/>
  <c r="K35" i="9"/>
  <c r="H35" i="9"/>
  <c r="N35" i="9" s="1"/>
  <c r="G35" i="9"/>
  <c r="M35" i="9" s="1"/>
  <c r="Q34" i="9"/>
  <c r="K34" i="9"/>
  <c r="H34" i="9"/>
  <c r="N34" i="9" s="1"/>
  <c r="G34" i="9"/>
  <c r="M34" i="9" s="1"/>
  <c r="Q33" i="9"/>
  <c r="K33" i="9"/>
  <c r="H33" i="9"/>
  <c r="N33" i="9" s="1"/>
  <c r="G33" i="9"/>
  <c r="M33" i="9" s="1"/>
  <c r="Q32" i="9"/>
  <c r="K32" i="9"/>
  <c r="H32" i="9"/>
  <c r="N32" i="9" s="1"/>
  <c r="G32" i="9"/>
  <c r="Q31" i="9"/>
  <c r="K31" i="9"/>
  <c r="H31" i="9"/>
  <c r="N31" i="9" s="1"/>
  <c r="G31" i="9"/>
  <c r="M31" i="9" s="1"/>
  <c r="Q30" i="9"/>
  <c r="K30" i="9"/>
  <c r="H30" i="9"/>
  <c r="N30" i="9" s="1"/>
  <c r="G30" i="9"/>
  <c r="M30" i="9" s="1"/>
  <c r="Q29" i="9"/>
  <c r="K29" i="9"/>
  <c r="H29" i="9"/>
  <c r="N29" i="9" s="1"/>
  <c r="G29" i="9"/>
  <c r="Q28" i="9"/>
  <c r="K28" i="9"/>
  <c r="H28" i="9"/>
  <c r="N28" i="9" s="1"/>
  <c r="G28" i="9"/>
  <c r="M28" i="9" s="1"/>
  <c r="Q27" i="9"/>
  <c r="K27" i="9"/>
  <c r="H27" i="9"/>
  <c r="N27" i="9" s="1"/>
  <c r="G27" i="9"/>
  <c r="M27" i="9" s="1"/>
  <c r="Q26" i="9"/>
  <c r="K26" i="9"/>
  <c r="H26" i="9"/>
  <c r="N26" i="9" s="1"/>
  <c r="G26" i="9"/>
  <c r="M26" i="9" s="1"/>
  <c r="Q25" i="9"/>
  <c r="K25" i="9"/>
  <c r="H25" i="9"/>
  <c r="N25" i="9" s="1"/>
  <c r="G25" i="9"/>
  <c r="Q24" i="9"/>
  <c r="K24" i="9"/>
  <c r="H24" i="9"/>
  <c r="N24" i="9" s="1"/>
  <c r="G24" i="9"/>
  <c r="M24" i="9" s="1"/>
  <c r="Q23" i="9"/>
  <c r="K23" i="9"/>
  <c r="H23" i="9"/>
  <c r="N23" i="9" s="1"/>
  <c r="G23" i="9"/>
  <c r="M23" i="9" s="1"/>
  <c r="Q22" i="9"/>
  <c r="K22" i="9"/>
  <c r="H22" i="9"/>
  <c r="N22" i="9" s="1"/>
  <c r="G22" i="9"/>
  <c r="M22" i="9" s="1"/>
  <c r="Q21" i="9"/>
  <c r="K21" i="9"/>
  <c r="H21" i="9"/>
  <c r="N21" i="9" s="1"/>
  <c r="G21" i="9"/>
  <c r="M21" i="9" s="1"/>
  <c r="Q20" i="9"/>
  <c r="K20" i="9"/>
  <c r="H20" i="9"/>
  <c r="N20" i="9" s="1"/>
  <c r="G20" i="9"/>
  <c r="Q19" i="9"/>
  <c r="K19" i="9"/>
  <c r="H19" i="9"/>
  <c r="N19" i="9" s="1"/>
  <c r="G19" i="9"/>
  <c r="M19" i="9" s="1"/>
  <c r="Q18" i="9"/>
  <c r="K18" i="9"/>
  <c r="H18" i="9"/>
  <c r="G18" i="9"/>
  <c r="M18" i="9" s="1"/>
  <c r="Q17" i="9"/>
  <c r="K17" i="9"/>
  <c r="H17" i="9"/>
  <c r="G17" i="9"/>
  <c r="M17" i="9" s="1"/>
  <c r="Q16" i="9"/>
  <c r="K16" i="9"/>
  <c r="H16" i="9"/>
  <c r="G16" i="9"/>
  <c r="M16" i="9" s="1"/>
  <c r="Q15" i="9"/>
  <c r="K15" i="9"/>
  <c r="H15" i="9"/>
  <c r="G15" i="9"/>
  <c r="M15" i="9" s="1"/>
  <c r="Q14" i="9"/>
  <c r="K14" i="9"/>
  <c r="H14" i="9"/>
  <c r="N14" i="9" s="1"/>
  <c r="G14" i="9"/>
  <c r="M14" i="9" s="1"/>
  <c r="Q13" i="9"/>
  <c r="K13" i="9"/>
  <c r="H13" i="9"/>
  <c r="G13" i="9"/>
  <c r="M13" i="9" s="1"/>
  <c r="Q12" i="9"/>
  <c r="K12" i="9"/>
  <c r="H12" i="9"/>
  <c r="G12" i="9"/>
  <c r="M12" i="9" s="1"/>
  <c r="Q11" i="9"/>
  <c r="K11" i="9"/>
  <c r="H11" i="9"/>
  <c r="N11" i="9" s="1"/>
  <c r="G11" i="9"/>
  <c r="M11" i="9" s="1"/>
  <c r="Q10" i="9"/>
  <c r="K10" i="9"/>
  <c r="H10" i="9"/>
  <c r="N10" i="9" s="1"/>
  <c r="G10" i="9"/>
  <c r="M10" i="9" s="1"/>
  <c r="Q9" i="9"/>
  <c r="K9" i="9"/>
  <c r="H9" i="9"/>
  <c r="G9" i="9"/>
  <c r="M9" i="9" s="1"/>
  <c r="Q8" i="9"/>
  <c r="K8" i="9"/>
  <c r="H8" i="9"/>
  <c r="G8" i="9"/>
  <c r="M8" i="9" s="1"/>
  <c r="Q7" i="9"/>
  <c r="K7" i="9"/>
  <c r="H7" i="9"/>
  <c r="G7" i="9"/>
  <c r="M7" i="9" s="1"/>
  <c r="Q6" i="9"/>
  <c r="K6" i="9"/>
  <c r="H6" i="9"/>
  <c r="N6" i="9" s="1"/>
  <c r="G6" i="9"/>
  <c r="M6" i="9" s="1"/>
  <c r="Q5" i="9"/>
  <c r="K5" i="9"/>
  <c r="H5" i="9"/>
  <c r="G5" i="9"/>
  <c r="M5" i="9" s="1"/>
  <c r="Q4" i="9"/>
  <c r="K4" i="9"/>
  <c r="H4" i="9"/>
  <c r="G4" i="9"/>
  <c r="M4" i="9" s="1"/>
  <c r="Q3" i="9"/>
  <c r="K3" i="9"/>
  <c r="H3" i="9"/>
  <c r="G3" i="9"/>
  <c r="M3" i="9" s="1"/>
  <c r="A65" i="6"/>
  <c r="B54" i="6" s="1"/>
  <c r="J53" i="6"/>
  <c r="I53" i="6"/>
  <c r="X52" i="6"/>
  <c r="Q52" i="6"/>
  <c r="N52" i="6"/>
  <c r="U52" i="6" s="1"/>
  <c r="M52" i="6"/>
  <c r="T52" i="6" s="1"/>
  <c r="L52" i="6"/>
  <c r="S52" i="6" s="1"/>
  <c r="X51" i="6"/>
  <c r="Q51" i="6"/>
  <c r="N51" i="6"/>
  <c r="U51" i="6" s="1"/>
  <c r="M51" i="6"/>
  <c r="T51" i="6" s="1"/>
  <c r="L51" i="6"/>
  <c r="S51" i="6" s="1"/>
  <c r="X50" i="6"/>
  <c r="Q50" i="6"/>
  <c r="N50" i="6"/>
  <c r="U50" i="6" s="1"/>
  <c r="M50" i="6"/>
  <c r="T50" i="6" s="1"/>
  <c r="L50" i="6"/>
  <c r="S50" i="6" s="1"/>
  <c r="X49" i="6"/>
  <c r="Q49" i="6"/>
  <c r="N49" i="6"/>
  <c r="U49" i="6" s="1"/>
  <c r="M49" i="6"/>
  <c r="T49" i="6" s="1"/>
  <c r="L49" i="6"/>
  <c r="S49" i="6" s="1"/>
  <c r="X48" i="6"/>
  <c r="Q48" i="6"/>
  <c r="N48" i="6"/>
  <c r="U48" i="6" s="1"/>
  <c r="M48" i="6"/>
  <c r="T48" i="6" s="1"/>
  <c r="L48" i="6"/>
  <c r="S48" i="6" s="1"/>
  <c r="X47" i="6"/>
  <c r="Q47" i="6"/>
  <c r="N47" i="6"/>
  <c r="U47" i="6" s="1"/>
  <c r="M47" i="6"/>
  <c r="T47" i="6" s="1"/>
  <c r="L47" i="6"/>
  <c r="S47" i="6" s="1"/>
  <c r="X46" i="6"/>
  <c r="Q46" i="6"/>
  <c r="N46" i="6"/>
  <c r="U46" i="6" s="1"/>
  <c r="M46" i="6"/>
  <c r="T46" i="6" s="1"/>
  <c r="L46" i="6"/>
  <c r="S46" i="6" s="1"/>
  <c r="X45" i="6"/>
  <c r="Q45" i="6"/>
  <c r="N45" i="6"/>
  <c r="U45" i="6" s="1"/>
  <c r="M45" i="6"/>
  <c r="T45" i="6" s="1"/>
  <c r="L45" i="6"/>
  <c r="S45" i="6" s="1"/>
  <c r="X44" i="6"/>
  <c r="Q44" i="6"/>
  <c r="N44" i="6"/>
  <c r="U44" i="6" s="1"/>
  <c r="M44" i="6"/>
  <c r="T44" i="6" s="1"/>
  <c r="L44" i="6"/>
  <c r="S44" i="6" s="1"/>
  <c r="X43" i="6"/>
  <c r="Q43" i="6"/>
  <c r="N43" i="6"/>
  <c r="U43" i="6" s="1"/>
  <c r="M43" i="6"/>
  <c r="T43" i="6" s="1"/>
  <c r="L43" i="6"/>
  <c r="S43" i="6" s="1"/>
  <c r="X42" i="6"/>
  <c r="Q42" i="6"/>
  <c r="N42" i="6"/>
  <c r="U42" i="6" s="1"/>
  <c r="M42" i="6"/>
  <c r="T42" i="6" s="1"/>
  <c r="L42" i="6"/>
  <c r="S42" i="6" s="1"/>
  <c r="X41" i="6"/>
  <c r="Q41" i="6"/>
  <c r="N41" i="6"/>
  <c r="U41" i="6" s="1"/>
  <c r="M41" i="6"/>
  <c r="T41" i="6" s="1"/>
  <c r="L41" i="6"/>
  <c r="S41" i="6" s="1"/>
  <c r="X40" i="6"/>
  <c r="Q40" i="6"/>
  <c r="N40" i="6"/>
  <c r="U40" i="6" s="1"/>
  <c r="M40" i="6"/>
  <c r="T40" i="6" s="1"/>
  <c r="L40" i="6"/>
  <c r="S40" i="6" s="1"/>
  <c r="X39" i="6"/>
  <c r="Q39" i="6"/>
  <c r="N39" i="6"/>
  <c r="U39" i="6" s="1"/>
  <c r="M39" i="6"/>
  <c r="T39" i="6" s="1"/>
  <c r="L39" i="6"/>
  <c r="S39" i="6" s="1"/>
  <c r="X38" i="6"/>
  <c r="Q38" i="6"/>
  <c r="N38" i="6"/>
  <c r="U38" i="6" s="1"/>
  <c r="M38" i="6"/>
  <c r="T38" i="6" s="1"/>
  <c r="L38" i="6"/>
  <c r="S38" i="6" s="1"/>
  <c r="X37" i="6"/>
  <c r="Q37" i="6"/>
  <c r="N37" i="6"/>
  <c r="U37" i="6" s="1"/>
  <c r="M37" i="6"/>
  <c r="T37" i="6" s="1"/>
  <c r="L37" i="6"/>
  <c r="S37" i="6" s="1"/>
  <c r="X36" i="6"/>
  <c r="Q36" i="6"/>
  <c r="N36" i="6"/>
  <c r="U36" i="6" s="1"/>
  <c r="M36" i="6"/>
  <c r="T36" i="6" s="1"/>
  <c r="L36" i="6"/>
  <c r="S36" i="6" s="1"/>
  <c r="X35" i="6"/>
  <c r="Q35" i="6"/>
  <c r="N35" i="6"/>
  <c r="U35" i="6" s="1"/>
  <c r="M35" i="6"/>
  <c r="T35" i="6" s="1"/>
  <c r="L35" i="6"/>
  <c r="S35" i="6" s="1"/>
  <c r="X34" i="6"/>
  <c r="Q34" i="6"/>
  <c r="N34" i="6"/>
  <c r="U34" i="6" s="1"/>
  <c r="M34" i="6"/>
  <c r="T34" i="6" s="1"/>
  <c r="L34" i="6"/>
  <c r="S34" i="6" s="1"/>
  <c r="X33" i="6"/>
  <c r="Q33" i="6"/>
  <c r="N33" i="6"/>
  <c r="U33" i="6" s="1"/>
  <c r="M33" i="6"/>
  <c r="T33" i="6" s="1"/>
  <c r="L33" i="6"/>
  <c r="S33" i="6" s="1"/>
  <c r="X32" i="6"/>
  <c r="Q32" i="6"/>
  <c r="N32" i="6"/>
  <c r="U32" i="6" s="1"/>
  <c r="M32" i="6"/>
  <c r="T32" i="6" s="1"/>
  <c r="L32" i="6"/>
  <c r="S32" i="6" s="1"/>
  <c r="X31" i="6"/>
  <c r="Q31" i="6"/>
  <c r="N31" i="6"/>
  <c r="U31" i="6" s="1"/>
  <c r="M31" i="6"/>
  <c r="T31" i="6" s="1"/>
  <c r="L31" i="6"/>
  <c r="S31" i="6" s="1"/>
  <c r="X30" i="6"/>
  <c r="Q30" i="6"/>
  <c r="N30" i="6"/>
  <c r="U30" i="6" s="1"/>
  <c r="M30" i="6"/>
  <c r="T30" i="6" s="1"/>
  <c r="L30" i="6"/>
  <c r="S30" i="6" s="1"/>
  <c r="X29" i="6"/>
  <c r="Q29" i="6"/>
  <c r="N29" i="6"/>
  <c r="U29" i="6" s="1"/>
  <c r="M29" i="6"/>
  <c r="T29" i="6" s="1"/>
  <c r="L29" i="6"/>
  <c r="S29" i="6" s="1"/>
  <c r="X28" i="6"/>
  <c r="Q28" i="6"/>
  <c r="N28" i="6"/>
  <c r="U28" i="6" s="1"/>
  <c r="M28" i="6"/>
  <c r="T28" i="6" s="1"/>
  <c r="L28" i="6"/>
  <c r="S28" i="6" s="1"/>
  <c r="X27" i="6"/>
  <c r="Q27" i="6"/>
  <c r="N27" i="6"/>
  <c r="U27" i="6" s="1"/>
  <c r="M27" i="6"/>
  <c r="T27" i="6" s="1"/>
  <c r="L27" i="6"/>
  <c r="S27" i="6" s="1"/>
  <c r="X26" i="6"/>
  <c r="Q26" i="6"/>
  <c r="N26" i="6"/>
  <c r="U26" i="6" s="1"/>
  <c r="M26" i="6"/>
  <c r="T26" i="6" s="1"/>
  <c r="L26" i="6"/>
  <c r="S26" i="6" s="1"/>
  <c r="X25" i="6"/>
  <c r="Q25" i="6"/>
  <c r="N25" i="6"/>
  <c r="U25" i="6" s="1"/>
  <c r="M25" i="6"/>
  <c r="T25" i="6" s="1"/>
  <c r="L25" i="6"/>
  <c r="S25" i="6" s="1"/>
  <c r="X24" i="6"/>
  <c r="Q24" i="6"/>
  <c r="N24" i="6"/>
  <c r="U24" i="6" s="1"/>
  <c r="M24" i="6"/>
  <c r="T24" i="6" s="1"/>
  <c r="L24" i="6"/>
  <c r="S24" i="6" s="1"/>
  <c r="X23" i="6"/>
  <c r="Q23" i="6"/>
  <c r="N23" i="6"/>
  <c r="U23" i="6" s="1"/>
  <c r="M23" i="6"/>
  <c r="T23" i="6" s="1"/>
  <c r="L23" i="6"/>
  <c r="S23" i="6" s="1"/>
  <c r="X22" i="6"/>
  <c r="Q22" i="6"/>
  <c r="N22" i="6"/>
  <c r="U22" i="6" s="1"/>
  <c r="M22" i="6"/>
  <c r="T22" i="6" s="1"/>
  <c r="L22" i="6"/>
  <c r="S22" i="6" s="1"/>
  <c r="X21" i="6"/>
  <c r="Q21" i="6"/>
  <c r="N21" i="6"/>
  <c r="U21" i="6" s="1"/>
  <c r="M21" i="6"/>
  <c r="T21" i="6" s="1"/>
  <c r="L21" i="6"/>
  <c r="S21" i="6" s="1"/>
  <c r="X20" i="6"/>
  <c r="Q20" i="6"/>
  <c r="N20" i="6"/>
  <c r="U20" i="6" s="1"/>
  <c r="M20" i="6"/>
  <c r="T20" i="6" s="1"/>
  <c r="L20" i="6"/>
  <c r="S20" i="6" s="1"/>
  <c r="X19" i="6"/>
  <c r="Q19" i="6"/>
  <c r="N19" i="6"/>
  <c r="U19" i="6" s="1"/>
  <c r="M19" i="6"/>
  <c r="T19" i="6" s="1"/>
  <c r="L19" i="6"/>
  <c r="S19" i="6" s="1"/>
  <c r="X18" i="6"/>
  <c r="Q18" i="6"/>
  <c r="N18" i="6"/>
  <c r="U18" i="6" s="1"/>
  <c r="M18" i="6"/>
  <c r="T18" i="6" s="1"/>
  <c r="L18" i="6"/>
  <c r="S18" i="6" s="1"/>
  <c r="X17" i="6"/>
  <c r="Q17" i="6"/>
  <c r="N17" i="6"/>
  <c r="U17" i="6" s="1"/>
  <c r="M17" i="6"/>
  <c r="T17" i="6" s="1"/>
  <c r="L17" i="6"/>
  <c r="S17" i="6" s="1"/>
  <c r="X16" i="6"/>
  <c r="Q16" i="6"/>
  <c r="N16" i="6"/>
  <c r="U16" i="6" s="1"/>
  <c r="M16" i="6"/>
  <c r="T16" i="6" s="1"/>
  <c r="L16" i="6"/>
  <c r="S16" i="6" s="1"/>
  <c r="X15" i="6"/>
  <c r="Q15" i="6"/>
  <c r="N15" i="6"/>
  <c r="U15" i="6" s="1"/>
  <c r="M15" i="6"/>
  <c r="T15" i="6" s="1"/>
  <c r="L15" i="6"/>
  <c r="S15" i="6" s="1"/>
  <c r="X14" i="6"/>
  <c r="Q14" i="6"/>
  <c r="N14" i="6"/>
  <c r="U14" i="6" s="1"/>
  <c r="M14" i="6"/>
  <c r="T14" i="6" s="1"/>
  <c r="L14" i="6"/>
  <c r="S14" i="6" s="1"/>
  <c r="X13" i="6"/>
  <c r="Q13" i="6"/>
  <c r="N13" i="6"/>
  <c r="U13" i="6" s="1"/>
  <c r="M13" i="6"/>
  <c r="T13" i="6" s="1"/>
  <c r="L13" i="6"/>
  <c r="S13" i="6" s="1"/>
  <c r="X12" i="6"/>
  <c r="Q12" i="6"/>
  <c r="N12" i="6"/>
  <c r="U12" i="6" s="1"/>
  <c r="M12" i="6"/>
  <c r="T12" i="6" s="1"/>
  <c r="L12" i="6"/>
  <c r="S12" i="6" s="1"/>
  <c r="X11" i="6"/>
  <c r="Q11" i="6"/>
  <c r="N11" i="6"/>
  <c r="U11" i="6" s="1"/>
  <c r="M11" i="6"/>
  <c r="T11" i="6" s="1"/>
  <c r="L11" i="6"/>
  <c r="S11" i="6" s="1"/>
  <c r="X10" i="6"/>
  <c r="Q10" i="6"/>
  <c r="N10" i="6"/>
  <c r="U10" i="6" s="1"/>
  <c r="M10" i="6"/>
  <c r="T10" i="6" s="1"/>
  <c r="L10" i="6"/>
  <c r="S10" i="6" s="1"/>
  <c r="X9" i="6"/>
  <c r="Q9" i="6"/>
  <c r="N9" i="6"/>
  <c r="U9" i="6" s="1"/>
  <c r="M9" i="6"/>
  <c r="T9" i="6" s="1"/>
  <c r="L9" i="6"/>
  <c r="S9" i="6" s="1"/>
  <c r="X8" i="6"/>
  <c r="Q8" i="6"/>
  <c r="N8" i="6"/>
  <c r="U8" i="6" s="1"/>
  <c r="M8" i="6"/>
  <c r="T8" i="6" s="1"/>
  <c r="L8" i="6"/>
  <c r="S8" i="6" s="1"/>
  <c r="X7" i="6"/>
  <c r="Q7" i="6"/>
  <c r="N7" i="6"/>
  <c r="U7" i="6" s="1"/>
  <c r="M7" i="6"/>
  <c r="T7" i="6" s="1"/>
  <c r="L7" i="6"/>
  <c r="S7" i="6" s="1"/>
  <c r="X6" i="6"/>
  <c r="Q6" i="6"/>
  <c r="N6" i="6"/>
  <c r="U6" i="6" s="1"/>
  <c r="M6" i="6"/>
  <c r="T6" i="6" s="1"/>
  <c r="L6" i="6"/>
  <c r="S6" i="6" s="1"/>
  <c r="X5" i="6"/>
  <c r="Q5" i="6"/>
  <c r="N5" i="6"/>
  <c r="U5" i="6" s="1"/>
  <c r="M5" i="6"/>
  <c r="T5" i="6" s="1"/>
  <c r="L5" i="6"/>
  <c r="S5" i="6" s="1"/>
  <c r="X4" i="6"/>
  <c r="Q4" i="6"/>
  <c r="N4" i="6"/>
  <c r="U4" i="6" s="1"/>
  <c r="M4" i="6"/>
  <c r="T4" i="6" s="1"/>
  <c r="L4" i="6"/>
  <c r="S4" i="6" s="1"/>
  <c r="X3" i="6"/>
  <c r="N3" i="6"/>
  <c r="U3" i="6" s="1"/>
  <c r="M3" i="6"/>
  <c r="T3" i="6" s="1"/>
  <c r="L3" i="6"/>
  <c r="S3" i="6" s="1"/>
  <c r="H1" i="6"/>
  <c r="F1" i="6"/>
  <c r="D1" i="6"/>
  <c r="W43" i="8"/>
  <c r="R43" i="8"/>
  <c r="W42" i="8"/>
  <c r="U42" i="8"/>
  <c r="P42" i="8"/>
  <c r="M42" i="8"/>
  <c r="S42" i="8" s="1"/>
  <c r="J42" i="8"/>
  <c r="G42" i="8"/>
  <c r="Z42" i="8" s="1"/>
  <c r="W41" i="8"/>
  <c r="U41" i="8"/>
  <c r="P41" i="8"/>
  <c r="M41" i="8"/>
  <c r="S41" i="8" s="1"/>
  <c r="J41" i="8"/>
  <c r="G41" i="8"/>
  <c r="Z41" i="8" s="1"/>
  <c r="W40" i="8"/>
  <c r="U40" i="8"/>
  <c r="P40" i="8"/>
  <c r="M40" i="8"/>
  <c r="S40" i="8" s="1"/>
  <c r="J40" i="8"/>
  <c r="G40" i="8"/>
  <c r="Z40" i="8" s="1"/>
  <c r="W39" i="8"/>
  <c r="U39" i="8"/>
  <c r="P39" i="8"/>
  <c r="M39" i="8"/>
  <c r="S39" i="8" s="1"/>
  <c r="J39" i="8"/>
  <c r="G39" i="8"/>
  <c r="Z39" i="8" s="1"/>
  <c r="W38" i="8"/>
  <c r="U38" i="8"/>
  <c r="P38" i="8"/>
  <c r="M38" i="8"/>
  <c r="S38" i="8" s="1"/>
  <c r="J38" i="8"/>
  <c r="G38" i="8"/>
  <c r="W37" i="8"/>
  <c r="U37" i="8"/>
  <c r="P37" i="8"/>
  <c r="M37" i="8"/>
  <c r="S37" i="8" s="1"/>
  <c r="J37" i="8"/>
  <c r="G37" i="8"/>
  <c r="Z37" i="8" s="1"/>
  <c r="W36" i="8"/>
  <c r="U36" i="8"/>
  <c r="P36" i="8"/>
  <c r="M36" i="8"/>
  <c r="S36" i="8" s="1"/>
  <c r="J36" i="8"/>
  <c r="G36" i="8"/>
  <c r="Z36" i="8" s="1"/>
  <c r="W35" i="8"/>
  <c r="U35" i="8"/>
  <c r="P35" i="8"/>
  <c r="M35" i="8"/>
  <c r="S35" i="8" s="1"/>
  <c r="J35" i="8"/>
  <c r="G35" i="8"/>
  <c r="W34" i="8"/>
  <c r="U34" i="8"/>
  <c r="P34" i="8"/>
  <c r="M34" i="8"/>
  <c r="S34" i="8" s="1"/>
  <c r="J34" i="8"/>
  <c r="G34" i="8"/>
  <c r="Z34" i="8" s="1"/>
  <c r="W33" i="8"/>
  <c r="U33" i="8"/>
  <c r="P33" i="8"/>
  <c r="M33" i="8"/>
  <c r="S33" i="8" s="1"/>
  <c r="J33" i="8"/>
  <c r="G33" i="8"/>
  <c r="Z33" i="8" s="1"/>
  <c r="W32" i="8"/>
  <c r="U32" i="8"/>
  <c r="P32" i="8"/>
  <c r="M32" i="8"/>
  <c r="S32" i="8" s="1"/>
  <c r="J32" i="8"/>
  <c r="G32" i="8"/>
  <c r="Z32" i="8" s="1"/>
  <c r="W31" i="8"/>
  <c r="U31" i="8"/>
  <c r="P31" i="8"/>
  <c r="M31" i="8"/>
  <c r="S31" i="8" s="1"/>
  <c r="J31" i="8"/>
  <c r="G31" i="8"/>
  <c r="Z31" i="8" s="1"/>
  <c r="W30" i="8"/>
  <c r="U30" i="8"/>
  <c r="P30" i="8"/>
  <c r="M30" i="8"/>
  <c r="S30" i="8" s="1"/>
  <c r="J30" i="8"/>
  <c r="G30" i="8"/>
  <c r="W29" i="8"/>
  <c r="U29" i="8"/>
  <c r="P29" i="8"/>
  <c r="M29" i="8"/>
  <c r="S29" i="8" s="1"/>
  <c r="J29" i="8"/>
  <c r="G29" i="8"/>
  <c r="Z29" i="8" s="1"/>
  <c r="W28" i="8"/>
  <c r="U28" i="8"/>
  <c r="P28" i="8"/>
  <c r="M28" i="8"/>
  <c r="S28" i="8" s="1"/>
  <c r="J28" i="8"/>
  <c r="G28" i="8"/>
  <c r="Z28" i="8" s="1"/>
  <c r="W27" i="8"/>
  <c r="U27" i="8"/>
  <c r="P27" i="8"/>
  <c r="M27" i="8"/>
  <c r="S27" i="8" s="1"/>
  <c r="J27" i="8"/>
  <c r="G27" i="8"/>
  <c r="W26" i="8"/>
  <c r="U26" i="8"/>
  <c r="P26" i="8"/>
  <c r="M26" i="8"/>
  <c r="S26" i="8" s="1"/>
  <c r="J26" i="8"/>
  <c r="G26" i="8"/>
  <c r="Z26" i="8" s="1"/>
  <c r="W25" i="8"/>
  <c r="U25" i="8"/>
  <c r="P25" i="8"/>
  <c r="M25" i="8"/>
  <c r="S25" i="8" s="1"/>
  <c r="J25" i="8"/>
  <c r="G25" i="8"/>
  <c r="Z25" i="8" s="1"/>
  <c r="W24" i="8"/>
  <c r="U24" i="8"/>
  <c r="P24" i="8"/>
  <c r="M24" i="8"/>
  <c r="S24" i="8" s="1"/>
  <c r="J24" i="8"/>
  <c r="G24" i="8"/>
  <c r="Z24" i="8" s="1"/>
  <c r="W23" i="8"/>
  <c r="U23" i="8"/>
  <c r="P23" i="8"/>
  <c r="M23" i="8"/>
  <c r="S23" i="8" s="1"/>
  <c r="J23" i="8"/>
  <c r="G23" i="8"/>
  <c r="Z23" i="8" s="1"/>
  <c r="W22" i="8"/>
  <c r="U22" i="8"/>
  <c r="P22" i="8"/>
  <c r="M22" i="8"/>
  <c r="S22" i="8" s="1"/>
  <c r="J22" i="8"/>
  <c r="G22" i="8"/>
  <c r="W21" i="8"/>
  <c r="U21" i="8"/>
  <c r="P21" i="8"/>
  <c r="M21" i="8"/>
  <c r="S21" i="8" s="1"/>
  <c r="J21" i="8"/>
  <c r="G21" i="8"/>
  <c r="Z21" i="8" s="1"/>
  <c r="W20" i="8"/>
  <c r="U20" i="8"/>
  <c r="P20" i="8"/>
  <c r="M20" i="8"/>
  <c r="S20" i="8" s="1"/>
  <c r="J20" i="8"/>
  <c r="G20" i="8"/>
  <c r="Z20" i="8" s="1"/>
  <c r="W19" i="8"/>
  <c r="U19" i="8"/>
  <c r="P19" i="8"/>
  <c r="M19" i="8"/>
  <c r="S19" i="8" s="1"/>
  <c r="J19" i="8"/>
  <c r="G19" i="8"/>
  <c r="W18" i="8"/>
  <c r="U18" i="8"/>
  <c r="P18" i="8"/>
  <c r="M18" i="8"/>
  <c r="S18" i="8" s="1"/>
  <c r="J18" i="8"/>
  <c r="G18" i="8"/>
  <c r="Z18" i="8" s="1"/>
  <c r="W17" i="8"/>
  <c r="U17" i="8"/>
  <c r="P17" i="8"/>
  <c r="M17" i="8"/>
  <c r="S17" i="8" s="1"/>
  <c r="J17" i="8"/>
  <c r="G17" i="8"/>
  <c r="Z17" i="8" s="1"/>
  <c r="W16" i="8"/>
  <c r="U16" i="8"/>
  <c r="P16" i="8"/>
  <c r="M16" i="8"/>
  <c r="S16" i="8" s="1"/>
  <c r="J16" i="8"/>
  <c r="G16" i="8"/>
  <c r="Z16" i="8" s="1"/>
  <c r="W15" i="8"/>
  <c r="U15" i="8"/>
  <c r="P15" i="8"/>
  <c r="M15" i="8"/>
  <c r="S15" i="8" s="1"/>
  <c r="J15" i="8"/>
  <c r="G15" i="8"/>
  <c r="Z15" i="8" s="1"/>
  <c r="W14" i="8"/>
  <c r="U14" i="8"/>
  <c r="P14" i="8"/>
  <c r="M14" i="8"/>
  <c r="S14" i="8" s="1"/>
  <c r="J14" i="8"/>
  <c r="G14" i="8"/>
  <c r="W13" i="8"/>
  <c r="U13" i="8"/>
  <c r="P13" i="8"/>
  <c r="M13" i="8"/>
  <c r="S13" i="8" s="1"/>
  <c r="J13" i="8"/>
  <c r="G13" i="8"/>
  <c r="Z13" i="8" s="1"/>
  <c r="W12" i="8"/>
  <c r="U12" i="8"/>
  <c r="P12" i="8"/>
  <c r="M12" i="8"/>
  <c r="S12" i="8" s="1"/>
  <c r="J12" i="8"/>
  <c r="G12" i="8"/>
  <c r="Z12" i="8" s="1"/>
  <c r="W11" i="8"/>
  <c r="U11" i="8"/>
  <c r="P11" i="8"/>
  <c r="M11" i="8"/>
  <c r="S11" i="8" s="1"/>
  <c r="J11" i="8"/>
  <c r="W10" i="8"/>
  <c r="U10" i="8"/>
  <c r="P10" i="8"/>
  <c r="M10" i="8"/>
  <c r="S10" i="8" s="1"/>
  <c r="J10" i="8"/>
  <c r="Z10" i="8"/>
  <c r="W9" i="8"/>
  <c r="U9" i="8"/>
  <c r="P9" i="8"/>
  <c r="M9" i="8"/>
  <c r="S9" i="8" s="1"/>
  <c r="J9" i="8"/>
  <c r="Z9" i="8"/>
  <c r="W8" i="8"/>
  <c r="U8" i="8"/>
  <c r="P8" i="8"/>
  <c r="M8" i="8"/>
  <c r="S8" i="8" s="1"/>
  <c r="J8" i="8"/>
  <c r="Z8" i="8"/>
  <c r="W7" i="8"/>
  <c r="U7" i="8"/>
  <c r="P7" i="8"/>
  <c r="M7" i="8"/>
  <c r="S7" i="8" s="1"/>
  <c r="J7" i="8"/>
  <c r="J44" i="8" s="1"/>
  <c r="W6" i="8"/>
  <c r="U6" i="8"/>
  <c r="P6" i="8"/>
  <c r="M6" i="8"/>
  <c r="S6" i="8" s="1"/>
  <c r="K6" i="8"/>
  <c r="L6" i="8" s="1"/>
  <c r="R6" i="8" s="1"/>
  <c r="J6" i="8"/>
  <c r="W5" i="8"/>
  <c r="U5" i="8"/>
  <c r="P5" i="8"/>
  <c r="M5" i="8"/>
  <c r="K5" i="8"/>
  <c r="L5" i="8" s="1"/>
  <c r="R5" i="8" s="1"/>
  <c r="W4" i="8"/>
  <c r="U4" i="8"/>
  <c r="P4" i="8"/>
  <c r="M4" i="8"/>
  <c r="S4" i="8" s="1"/>
  <c r="K4" i="8"/>
  <c r="L4" i="8" s="1"/>
  <c r="R4" i="8" s="1"/>
  <c r="J4" i="8"/>
  <c r="W3" i="8"/>
  <c r="U3" i="8"/>
  <c r="P3" i="8"/>
  <c r="M3" i="8"/>
  <c r="S3" i="8" s="1"/>
  <c r="U42" i="11"/>
  <c r="N42" i="11"/>
  <c r="K42" i="11"/>
  <c r="R42" i="11" s="1"/>
  <c r="J42" i="11"/>
  <c r="Q42" i="11" s="1"/>
  <c r="I42" i="11"/>
  <c r="H42" i="11"/>
  <c r="U41" i="11"/>
  <c r="N41" i="11"/>
  <c r="K41" i="11"/>
  <c r="R41" i="11" s="1"/>
  <c r="J41" i="11"/>
  <c r="Q41" i="11" s="1"/>
  <c r="I41" i="11"/>
  <c r="P41" i="11" s="1"/>
  <c r="H41" i="11"/>
  <c r="U40" i="11"/>
  <c r="N40" i="11"/>
  <c r="K40" i="11"/>
  <c r="J40" i="11"/>
  <c r="Q40" i="11" s="1"/>
  <c r="I40" i="11"/>
  <c r="P40" i="11" s="1"/>
  <c r="H40" i="11"/>
  <c r="U39" i="11"/>
  <c r="N39" i="11"/>
  <c r="K39" i="11"/>
  <c r="R39" i="11" s="1"/>
  <c r="J39" i="11"/>
  <c r="I39" i="11"/>
  <c r="P39" i="11" s="1"/>
  <c r="H39" i="11"/>
  <c r="U38" i="11"/>
  <c r="N38" i="11"/>
  <c r="K38" i="11"/>
  <c r="R38" i="11" s="1"/>
  <c r="J38" i="11"/>
  <c r="Q38" i="11" s="1"/>
  <c r="I38" i="11"/>
  <c r="H38" i="11"/>
  <c r="U37" i="11"/>
  <c r="N37" i="11"/>
  <c r="K37" i="11"/>
  <c r="R37" i="11" s="1"/>
  <c r="J37" i="11"/>
  <c r="Q37" i="11" s="1"/>
  <c r="I37" i="11"/>
  <c r="H37" i="11"/>
  <c r="U36" i="11"/>
  <c r="N36" i="11"/>
  <c r="K36" i="11"/>
  <c r="R36" i="11" s="1"/>
  <c r="J36" i="11"/>
  <c r="Q36" i="11" s="1"/>
  <c r="I36" i="11"/>
  <c r="H36" i="11"/>
  <c r="U35" i="11"/>
  <c r="N35" i="11"/>
  <c r="K35" i="11"/>
  <c r="R35" i="11" s="1"/>
  <c r="J35" i="11"/>
  <c r="I35" i="11"/>
  <c r="P35" i="11" s="1"/>
  <c r="H35" i="11"/>
  <c r="U34" i="11"/>
  <c r="N34" i="11"/>
  <c r="K34" i="11"/>
  <c r="R34" i="11" s="1"/>
  <c r="J34" i="11"/>
  <c r="Q34" i="11" s="1"/>
  <c r="I34" i="11"/>
  <c r="H34" i="11"/>
  <c r="U33" i="11"/>
  <c r="N33" i="11"/>
  <c r="K33" i="11"/>
  <c r="R33" i="11" s="1"/>
  <c r="J33" i="11"/>
  <c r="Q33" i="11" s="1"/>
  <c r="I33" i="11"/>
  <c r="P33" i="11" s="1"/>
  <c r="H33" i="11"/>
  <c r="U32" i="11"/>
  <c r="N32" i="11"/>
  <c r="K32" i="11"/>
  <c r="R32" i="11" s="1"/>
  <c r="J32" i="11"/>
  <c r="Q32" i="11" s="1"/>
  <c r="I32" i="11"/>
  <c r="H32" i="11"/>
  <c r="U31" i="11"/>
  <c r="N31" i="11"/>
  <c r="K31" i="11"/>
  <c r="R31" i="11" s="1"/>
  <c r="J31" i="11"/>
  <c r="I31" i="11"/>
  <c r="P31" i="11" s="1"/>
  <c r="H31" i="11"/>
  <c r="U30" i="11"/>
  <c r="N30" i="11"/>
  <c r="K30" i="11"/>
  <c r="R30" i="11" s="1"/>
  <c r="J30" i="11"/>
  <c r="Q30" i="11" s="1"/>
  <c r="I30" i="11"/>
  <c r="H30" i="11"/>
  <c r="U29" i="11"/>
  <c r="N29" i="11"/>
  <c r="K29" i="11"/>
  <c r="R29" i="11" s="1"/>
  <c r="J29" i="11"/>
  <c r="I29" i="11"/>
  <c r="P29" i="11" s="1"/>
  <c r="H29" i="11"/>
  <c r="U28" i="11"/>
  <c r="N28" i="11"/>
  <c r="K28" i="11"/>
  <c r="R28" i="11" s="1"/>
  <c r="J28" i="11"/>
  <c r="Q28" i="11" s="1"/>
  <c r="I28" i="11"/>
  <c r="H28" i="11"/>
  <c r="U27" i="11"/>
  <c r="N27" i="11"/>
  <c r="K27" i="11"/>
  <c r="R27" i="11" s="1"/>
  <c r="J27" i="11"/>
  <c r="I27" i="11"/>
  <c r="P27" i="11" s="1"/>
  <c r="H27" i="11"/>
  <c r="U26" i="11"/>
  <c r="N26" i="11"/>
  <c r="K26" i="11"/>
  <c r="R26" i="11" s="1"/>
  <c r="J26" i="11"/>
  <c r="Q26" i="11" s="1"/>
  <c r="I26" i="11"/>
  <c r="H26" i="11"/>
  <c r="U25" i="11"/>
  <c r="N25" i="11"/>
  <c r="K25" i="11"/>
  <c r="R25" i="11" s="1"/>
  <c r="J25" i="11"/>
  <c r="Q25" i="11" s="1"/>
  <c r="I25" i="11"/>
  <c r="H25" i="11"/>
  <c r="U24" i="11"/>
  <c r="N24" i="11"/>
  <c r="K24" i="11"/>
  <c r="R24" i="11" s="1"/>
  <c r="J24" i="11"/>
  <c r="Q24" i="11" s="1"/>
  <c r="I24" i="11"/>
  <c r="P24" i="11" s="1"/>
  <c r="H24" i="11"/>
  <c r="U23" i="11"/>
  <c r="N23" i="11"/>
  <c r="K23" i="11"/>
  <c r="R23" i="11" s="1"/>
  <c r="J23" i="11"/>
  <c r="Q23" i="11" s="1"/>
  <c r="I23" i="11"/>
  <c r="P23" i="11" s="1"/>
  <c r="H23" i="11"/>
  <c r="U22" i="11"/>
  <c r="N22" i="11"/>
  <c r="K22" i="11"/>
  <c r="R22" i="11" s="1"/>
  <c r="J22" i="11"/>
  <c r="Q22" i="11" s="1"/>
  <c r="I22" i="11"/>
  <c r="H22" i="11"/>
  <c r="U21" i="11"/>
  <c r="N21" i="11"/>
  <c r="K21" i="11"/>
  <c r="R21" i="11" s="1"/>
  <c r="J21" i="11"/>
  <c r="Q21" i="11" s="1"/>
  <c r="I21" i="11"/>
  <c r="P21" i="11" s="1"/>
  <c r="H21" i="11"/>
  <c r="U20" i="11"/>
  <c r="N20" i="11"/>
  <c r="K20" i="11"/>
  <c r="R20" i="11" s="1"/>
  <c r="J20" i="11"/>
  <c r="I20" i="11"/>
  <c r="P20" i="11" s="1"/>
  <c r="H20" i="11"/>
  <c r="U19" i="11"/>
  <c r="N19" i="11"/>
  <c r="K19" i="11"/>
  <c r="R19" i="11" s="1"/>
  <c r="J19" i="11"/>
  <c r="Q19" i="11" s="1"/>
  <c r="I19" i="11"/>
  <c r="P19" i="11" s="1"/>
  <c r="H19" i="11"/>
  <c r="U18" i="11"/>
  <c r="N18" i="11"/>
  <c r="K18" i="11"/>
  <c r="R18" i="11" s="1"/>
  <c r="J18" i="11"/>
  <c r="I18" i="11"/>
  <c r="P18" i="11" s="1"/>
  <c r="H18" i="11"/>
  <c r="U17" i="11"/>
  <c r="N17" i="11"/>
  <c r="K17" i="11"/>
  <c r="R17" i="11" s="1"/>
  <c r="J17" i="11"/>
  <c r="Q17" i="11" s="1"/>
  <c r="I17" i="11"/>
  <c r="H17" i="11"/>
  <c r="U16" i="11"/>
  <c r="N16" i="11"/>
  <c r="K16" i="11"/>
  <c r="R16" i="11" s="1"/>
  <c r="J16" i="11"/>
  <c r="Q16" i="11" s="1"/>
  <c r="I16" i="11"/>
  <c r="P16" i="11" s="1"/>
  <c r="H16" i="11"/>
  <c r="U15" i="11"/>
  <c r="N15" i="11"/>
  <c r="K15" i="11"/>
  <c r="R15" i="11" s="1"/>
  <c r="J15" i="11"/>
  <c r="Q15" i="11" s="1"/>
  <c r="I15" i="11"/>
  <c r="P15" i="11" s="1"/>
  <c r="H15" i="11"/>
  <c r="U14" i="11"/>
  <c r="N14" i="11"/>
  <c r="K14" i="11"/>
  <c r="R14" i="11" s="1"/>
  <c r="J14" i="11"/>
  <c r="I14" i="11"/>
  <c r="P14" i="11" s="1"/>
  <c r="H14" i="11"/>
  <c r="U13" i="11"/>
  <c r="N13" i="11"/>
  <c r="K13" i="11"/>
  <c r="R13" i="11" s="1"/>
  <c r="J13" i="11"/>
  <c r="Q13" i="11" s="1"/>
  <c r="I13" i="11"/>
  <c r="H13" i="11"/>
  <c r="U12" i="11"/>
  <c r="N12" i="11"/>
  <c r="K12" i="11"/>
  <c r="R12" i="11" s="1"/>
  <c r="J12" i="11"/>
  <c r="Q12" i="11" s="1"/>
  <c r="I12" i="11"/>
  <c r="H12" i="11"/>
  <c r="U11" i="11"/>
  <c r="N11" i="11"/>
  <c r="K11" i="11"/>
  <c r="R11" i="11" s="1"/>
  <c r="J11" i="11"/>
  <c r="Q11" i="11" s="1"/>
  <c r="I11" i="11"/>
  <c r="P11" i="11" s="1"/>
  <c r="H11" i="11"/>
  <c r="U10" i="11"/>
  <c r="N10" i="11"/>
  <c r="K10" i="11"/>
  <c r="R10" i="11" s="1"/>
  <c r="J10" i="11"/>
  <c r="I10" i="11"/>
  <c r="P10" i="11" s="1"/>
  <c r="H10" i="11"/>
  <c r="U9" i="11"/>
  <c r="N9" i="11"/>
  <c r="K9" i="11"/>
  <c r="R9" i="11" s="1"/>
  <c r="J9" i="11"/>
  <c r="Q9" i="11" s="1"/>
  <c r="I9" i="11"/>
  <c r="H9" i="11"/>
  <c r="U8" i="11"/>
  <c r="N8" i="11"/>
  <c r="K8" i="11"/>
  <c r="R8" i="11" s="1"/>
  <c r="J8" i="11"/>
  <c r="Q8" i="11" s="1"/>
  <c r="I8" i="11"/>
  <c r="P8" i="11" s="1"/>
  <c r="H8" i="11"/>
  <c r="U7" i="11"/>
  <c r="N7" i="11"/>
  <c r="K7" i="11"/>
  <c r="R7" i="11" s="1"/>
  <c r="J7" i="11"/>
  <c r="Q7" i="11" s="1"/>
  <c r="I7" i="11"/>
  <c r="P7" i="11" s="1"/>
  <c r="H7" i="11"/>
  <c r="U6" i="11"/>
  <c r="N6" i="11"/>
  <c r="K6" i="11"/>
  <c r="R6" i="11" s="1"/>
  <c r="J6" i="11"/>
  <c r="I6" i="11"/>
  <c r="P6" i="11" s="1"/>
  <c r="H6" i="11"/>
  <c r="U5" i="11"/>
  <c r="N5" i="11"/>
  <c r="K5" i="11"/>
  <c r="R5" i="11" s="1"/>
  <c r="J5" i="11"/>
  <c r="Q5" i="11" s="1"/>
  <c r="I5" i="11"/>
  <c r="H5" i="11"/>
  <c r="U4" i="11"/>
  <c r="N4" i="11"/>
  <c r="K4" i="11"/>
  <c r="R4" i="11" s="1"/>
  <c r="J4" i="11"/>
  <c r="Q4" i="11" s="1"/>
  <c r="I4" i="11"/>
  <c r="P4" i="11" s="1"/>
  <c r="H4" i="11"/>
  <c r="U3" i="11"/>
  <c r="Q3" i="11"/>
  <c r="P3" i="11"/>
  <c r="N3" i="11"/>
  <c r="K3" i="11"/>
  <c r="H3" i="11"/>
  <c r="U42" i="4"/>
  <c r="N42" i="4"/>
  <c r="K42" i="4"/>
  <c r="R42" i="4" s="1"/>
  <c r="J42" i="4"/>
  <c r="Q42" i="4" s="1"/>
  <c r="I42" i="4"/>
  <c r="P42" i="4" s="1"/>
  <c r="H42" i="4"/>
  <c r="U41" i="4"/>
  <c r="N41" i="4"/>
  <c r="K41" i="4"/>
  <c r="R41" i="4" s="1"/>
  <c r="J41" i="4"/>
  <c r="Q41" i="4" s="1"/>
  <c r="I41" i="4"/>
  <c r="H41" i="4"/>
  <c r="U40" i="4"/>
  <c r="N40" i="4"/>
  <c r="K40" i="4"/>
  <c r="R40" i="4" s="1"/>
  <c r="J40" i="4"/>
  <c r="I40" i="4"/>
  <c r="P40" i="4" s="1"/>
  <c r="H40" i="4"/>
  <c r="U39" i="4"/>
  <c r="N39" i="4"/>
  <c r="K39" i="4"/>
  <c r="R39" i="4" s="1"/>
  <c r="J39" i="4"/>
  <c r="Q39" i="4" s="1"/>
  <c r="I39" i="4"/>
  <c r="H39" i="4"/>
  <c r="U38" i="4"/>
  <c r="N38" i="4"/>
  <c r="K38" i="4"/>
  <c r="R38" i="4" s="1"/>
  <c r="J38" i="4"/>
  <c r="Q38" i="4" s="1"/>
  <c r="I38" i="4"/>
  <c r="P38" i="4" s="1"/>
  <c r="H38" i="4"/>
  <c r="U37" i="4"/>
  <c r="N37" i="4"/>
  <c r="K37" i="4"/>
  <c r="R37" i="4" s="1"/>
  <c r="J37" i="4"/>
  <c r="Q37" i="4" s="1"/>
  <c r="I37" i="4"/>
  <c r="H37" i="4"/>
  <c r="U36" i="4"/>
  <c r="N36" i="4"/>
  <c r="K36" i="4"/>
  <c r="R36" i="4" s="1"/>
  <c r="J36" i="4"/>
  <c r="Q36" i="4" s="1"/>
  <c r="I36" i="4"/>
  <c r="P36" i="4" s="1"/>
  <c r="H36" i="4"/>
  <c r="U35" i="4"/>
  <c r="N35" i="4"/>
  <c r="K35" i="4"/>
  <c r="R35" i="4" s="1"/>
  <c r="J35" i="4"/>
  <c r="Q35" i="4" s="1"/>
  <c r="I35" i="4"/>
  <c r="H35" i="4"/>
  <c r="U34" i="4"/>
  <c r="N34" i="4"/>
  <c r="K34" i="4"/>
  <c r="R34" i="4" s="1"/>
  <c r="J34" i="4"/>
  <c r="Q34" i="4" s="1"/>
  <c r="I34" i="4"/>
  <c r="P34" i="4" s="1"/>
  <c r="H34" i="4"/>
  <c r="U33" i="4"/>
  <c r="N33" i="4"/>
  <c r="K33" i="4"/>
  <c r="R33" i="4" s="1"/>
  <c r="J33" i="4"/>
  <c r="Q33" i="4" s="1"/>
  <c r="I33" i="4"/>
  <c r="H33" i="4"/>
  <c r="U32" i="4"/>
  <c r="N32" i="4"/>
  <c r="K32" i="4"/>
  <c r="R32" i="4" s="1"/>
  <c r="J32" i="4"/>
  <c r="I32" i="4"/>
  <c r="P32" i="4" s="1"/>
  <c r="H32" i="4"/>
  <c r="U31" i="4"/>
  <c r="N31" i="4"/>
  <c r="K31" i="4"/>
  <c r="R31" i="4" s="1"/>
  <c r="J31" i="4"/>
  <c r="Q31" i="4" s="1"/>
  <c r="I31" i="4"/>
  <c r="H31" i="4"/>
  <c r="U30" i="4"/>
  <c r="N30" i="4"/>
  <c r="K30" i="4"/>
  <c r="R30" i="4" s="1"/>
  <c r="J30" i="4"/>
  <c r="Q30" i="4" s="1"/>
  <c r="I30" i="4"/>
  <c r="P30" i="4" s="1"/>
  <c r="H30" i="4"/>
  <c r="U29" i="4"/>
  <c r="N29" i="4"/>
  <c r="K29" i="4"/>
  <c r="R29" i="4" s="1"/>
  <c r="J29" i="4"/>
  <c r="Q29" i="4" s="1"/>
  <c r="I29" i="4"/>
  <c r="H29" i="4"/>
  <c r="U28" i="4"/>
  <c r="N28" i="4"/>
  <c r="K28" i="4"/>
  <c r="R28" i="4" s="1"/>
  <c r="J28" i="4"/>
  <c r="I28" i="4"/>
  <c r="P28" i="4" s="1"/>
  <c r="H28" i="4"/>
  <c r="U27" i="4"/>
  <c r="N27" i="4"/>
  <c r="K27" i="4"/>
  <c r="R27" i="4" s="1"/>
  <c r="J27" i="4"/>
  <c r="Q27" i="4" s="1"/>
  <c r="I27" i="4"/>
  <c r="H27" i="4"/>
  <c r="U26" i="4"/>
  <c r="N26" i="4"/>
  <c r="K26" i="4"/>
  <c r="R26" i="4" s="1"/>
  <c r="J26" i="4"/>
  <c r="I26" i="4"/>
  <c r="P26" i="4" s="1"/>
  <c r="H26" i="4"/>
  <c r="U25" i="4"/>
  <c r="N25" i="4"/>
  <c r="K25" i="4"/>
  <c r="R25" i="4" s="1"/>
  <c r="J25" i="4"/>
  <c r="Q25" i="4" s="1"/>
  <c r="I25" i="4"/>
  <c r="H25" i="4"/>
  <c r="U24" i="4"/>
  <c r="N24" i="4"/>
  <c r="K24" i="4"/>
  <c r="R24" i="4" s="1"/>
  <c r="J24" i="4"/>
  <c r="I24" i="4"/>
  <c r="P24" i="4" s="1"/>
  <c r="H24" i="4"/>
  <c r="U23" i="4"/>
  <c r="N23" i="4"/>
  <c r="K23" i="4"/>
  <c r="R23" i="4" s="1"/>
  <c r="J23" i="4"/>
  <c r="Q23" i="4" s="1"/>
  <c r="I23" i="4"/>
  <c r="H23" i="4"/>
  <c r="U22" i="4"/>
  <c r="N22" i="4"/>
  <c r="K22" i="4"/>
  <c r="R22" i="4" s="1"/>
  <c r="J22" i="4"/>
  <c r="Q22" i="4" s="1"/>
  <c r="I22" i="4"/>
  <c r="P22" i="4" s="1"/>
  <c r="H22" i="4"/>
  <c r="U21" i="4"/>
  <c r="N21" i="4"/>
  <c r="K21" i="4"/>
  <c r="R21" i="4" s="1"/>
  <c r="J21" i="4"/>
  <c r="Q21" i="4" s="1"/>
  <c r="I21" i="4"/>
  <c r="H21" i="4"/>
  <c r="U20" i="4"/>
  <c r="N20" i="4"/>
  <c r="K20" i="4"/>
  <c r="R20" i="4" s="1"/>
  <c r="J20" i="4"/>
  <c r="Q20" i="4" s="1"/>
  <c r="I20" i="4"/>
  <c r="P20" i="4" s="1"/>
  <c r="H20" i="4"/>
  <c r="U19" i="4"/>
  <c r="N19" i="4"/>
  <c r="K19" i="4"/>
  <c r="R19" i="4" s="1"/>
  <c r="J19" i="4"/>
  <c r="Q19" i="4" s="1"/>
  <c r="I19" i="4"/>
  <c r="H19" i="4"/>
  <c r="U18" i="4"/>
  <c r="N18" i="4"/>
  <c r="K18" i="4"/>
  <c r="R18" i="4" s="1"/>
  <c r="J18" i="4"/>
  <c r="I18" i="4"/>
  <c r="P18" i="4" s="1"/>
  <c r="H18" i="4"/>
  <c r="U17" i="4"/>
  <c r="N17" i="4"/>
  <c r="K17" i="4"/>
  <c r="R17" i="4" s="1"/>
  <c r="J17" i="4"/>
  <c r="Q17" i="4" s="1"/>
  <c r="I17" i="4"/>
  <c r="H17" i="4"/>
  <c r="U16" i="4"/>
  <c r="N16" i="4"/>
  <c r="K16" i="4"/>
  <c r="R16" i="4" s="1"/>
  <c r="J16" i="4"/>
  <c r="I16" i="4"/>
  <c r="P16" i="4" s="1"/>
  <c r="H16" i="4"/>
  <c r="U15" i="4"/>
  <c r="N15" i="4"/>
  <c r="K15" i="4"/>
  <c r="R15" i="4" s="1"/>
  <c r="J15" i="4"/>
  <c r="Q15" i="4" s="1"/>
  <c r="I15" i="4"/>
  <c r="H15" i="4"/>
  <c r="U14" i="4"/>
  <c r="N14" i="4"/>
  <c r="K14" i="4"/>
  <c r="R14" i="4" s="1"/>
  <c r="J14" i="4"/>
  <c r="Q14" i="4" s="1"/>
  <c r="I14" i="4"/>
  <c r="P14" i="4" s="1"/>
  <c r="H14" i="4"/>
  <c r="U13" i="4"/>
  <c r="N13" i="4"/>
  <c r="K13" i="4"/>
  <c r="R13" i="4" s="1"/>
  <c r="J13" i="4"/>
  <c r="Q13" i="4" s="1"/>
  <c r="I13" i="4"/>
  <c r="H13" i="4"/>
  <c r="U12" i="4"/>
  <c r="N12" i="4"/>
  <c r="K12" i="4"/>
  <c r="R12" i="4" s="1"/>
  <c r="J12" i="4"/>
  <c r="Q12" i="4" s="1"/>
  <c r="I12" i="4"/>
  <c r="P12" i="4" s="1"/>
  <c r="H12" i="4"/>
  <c r="U11" i="4"/>
  <c r="N11" i="4"/>
  <c r="K11" i="4"/>
  <c r="R11" i="4" s="1"/>
  <c r="J11" i="4"/>
  <c r="Q11" i="4" s="1"/>
  <c r="I11" i="4"/>
  <c r="H11" i="4"/>
  <c r="U10" i="4"/>
  <c r="N10" i="4"/>
  <c r="K10" i="4"/>
  <c r="R10" i="4" s="1"/>
  <c r="J10" i="4"/>
  <c r="Q10" i="4" s="1"/>
  <c r="I10" i="4"/>
  <c r="P10" i="4" s="1"/>
  <c r="H10" i="4"/>
  <c r="U9" i="4"/>
  <c r="N9" i="4"/>
  <c r="K9" i="4"/>
  <c r="R9" i="4" s="1"/>
  <c r="J9" i="4"/>
  <c r="Q9" i="4" s="1"/>
  <c r="I9" i="4"/>
  <c r="H9" i="4"/>
  <c r="U8" i="4"/>
  <c r="N8" i="4"/>
  <c r="K8" i="4"/>
  <c r="R8" i="4" s="1"/>
  <c r="J8" i="4"/>
  <c r="I8" i="4"/>
  <c r="P8" i="4" s="1"/>
  <c r="H8" i="4"/>
  <c r="U7" i="4"/>
  <c r="N7" i="4"/>
  <c r="K7" i="4"/>
  <c r="R7" i="4" s="1"/>
  <c r="J7" i="4"/>
  <c r="Q7" i="4" s="1"/>
  <c r="I7" i="4"/>
  <c r="H7" i="4"/>
  <c r="U6" i="4"/>
  <c r="N6" i="4"/>
  <c r="K6" i="4"/>
  <c r="R6" i="4" s="1"/>
  <c r="J6" i="4"/>
  <c r="Q6" i="4" s="1"/>
  <c r="I6" i="4"/>
  <c r="P6" i="4" s="1"/>
  <c r="H6" i="4"/>
  <c r="U5" i="4"/>
  <c r="N5" i="4"/>
  <c r="K5" i="4"/>
  <c r="R5" i="4" s="1"/>
  <c r="J5" i="4"/>
  <c r="Q5" i="4" s="1"/>
  <c r="I5" i="4"/>
  <c r="H5" i="4"/>
  <c r="U4" i="4"/>
  <c r="N4" i="4"/>
  <c r="K4" i="4"/>
  <c r="R4" i="4" s="1"/>
  <c r="J4" i="4"/>
  <c r="Q4" i="4" s="1"/>
  <c r="I4" i="4"/>
  <c r="P4" i="4" s="1"/>
  <c r="H4" i="4"/>
  <c r="U3" i="4"/>
  <c r="N3" i="4"/>
  <c r="K3" i="4"/>
  <c r="R3" i="4" s="1"/>
  <c r="J3" i="4"/>
  <c r="Q3" i="4" s="1"/>
  <c r="I3" i="4"/>
  <c r="H3" i="4"/>
  <c r="V226" i="3"/>
  <c r="X226" i="3" s="1"/>
  <c r="W225" i="3"/>
  <c r="V225" i="3"/>
  <c r="X225" i="3" s="1"/>
  <c r="V224" i="3"/>
  <c r="X224" i="3" s="1"/>
  <c r="G224" i="3"/>
  <c r="F224" i="3"/>
  <c r="AE223" i="3"/>
  <c r="Q223" i="3"/>
  <c r="W223" i="3" s="1"/>
  <c r="Y223" i="3" s="1"/>
  <c r="P223" i="3"/>
  <c r="V223" i="3" s="1"/>
  <c r="X223" i="3" s="1"/>
  <c r="O223" i="3"/>
  <c r="N223" i="3"/>
  <c r="M223" i="3"/>
  <c r="L223" i="3"/>
  <c r="K223" i="3"/>
  <c r="AE222" i="3"/>
  <c r="Q222" i="3"/>
  <c r="P222" i="3"/>
  <c r="O222" i="3"/>
  <c r="N222" i="3"/>
  <c r="M222" i="3"/>
  <c r="L222" i="3"/>
  <c r="K222" i="3"/>
  <c r="AE221" i="3"/>
  <c r="Q221" i="3"/>
  <c r="S221" i="3" s="1"/>
  <c r="P221" i="3"/>
  <c r="V221" i="3" s="1"/>
  <c r="X221" i="3" s="1"/>
  <c r="O221" i="3"/>
  <c r="N221" i="3"/>
  <c r="M221" i="3"/>
  <c r="L221" i="3"/>
  <c r="K221" i="3"/>
  <c r="AE220" i="3"/>
  <c r="Q220" i="3"/>
  <c r="W220" i="3" s="1"/>
  <c r="Y220" i="3" s="1"/>
  <c r="P220" i="3"/>
  <c r="V220" i="3" s="1"/>
  <c r="X220" i="3" s="1"/>
  <c r="O220" i="3"/>
  <c r="N220" i="3"/>
  <c r="M220" i="3"/>
  <c r="L220" i="3"/>
  <c r="K220" i="3"/>
  <c r="AE219" i="3"/>
  <c r="Q219" i="3"/>
  <c r="P219" i="3"/>
  <c r="V219" i="3" s="1"/>
  <c r="X219" i="3" s="1"/>
  <c r="O219" i="3"/>
  <c r="N219" i="3"/>
  <c r="M219" i="3"/>
  <c r="L219" i="3"/>
  <c r="K219" i="3"/>
  <c r="AE218" i="3"/>
  <c r="Q218" i="3"/>
  <c r="W218" i="3" s="1"/>
  <c r="Y218" i="3" s="1"/>
  <c r="P218" i="3"/>
  <c r="V218" i="3" s="1"/>
  <c r="X218" i="3" s="1"/>
  <c r="O218" i="3"/>
  <c r="N218" i="3"/>
  <c r="M218" i="3"/>
  <c r="L218" i="3"/>
  <c r="K218" i="3"/>
  <c r="AE217" i="3"/>
  <c r="Q217" i="3"/>
  <c r="W217" i="3" s="1"/>
  <c r="Y217" i="3" s="1"/>
  <c r="P217" i="3"/>
  <c r="V217" i="3" s="1"/>
  <c r="X217" i="3" s="1"/>
  <c r="O217" i="3"/>
  <c r="N217" i="3"/>
  <c r="M217" i="3"/>
  <c r="L217" i="3"/>
  <c r="K217" i="3"/>
  <c r="AE216" i="3"/>
  <c r="Q216" i="3"/>
  <c r="S216" i="3" s="1"/>
  <c r="P216" i="3"/>
  <c r="V216" i="3" s="1"/>
  <c r="X216" i="3" s="1"/>
  <c r="O216" i="3"/>
  <c r="N216" i="3"/>
  <c r="M216" i="3"/>
  <c r="L216" i="3"/>
  <c r="K216" i="3"/>
  <c r="AE215" i="3"/>
  <c r="Q215" i="3"/>
  <c r="W215" i="3" s="1"/>
  <c r="Y215" i="3" s="1"/>
  <c r="P215" i="3"/>
  <c r="V215" i="3" s="1"/>
  <c r="X215" i="3" s="1"/>
  <c r="O215" i="3"/>
  <c r="N215" i="3"/>
  <c r="M215" i="3"/>
  <c r="L215" i="3"/>
  <c r="K215" i="3"/>
  <c r="AE214" i="3"/>
  <c r="Q214" i="3"/>
  <c r="P214" i="3"/>
  <c r="V214" i="3" s="1"/>
  <c r="X214" i="3" s="1"/>
  <c r="O214" i="3"/>
  <c r="N214" i="3"/>
  <c r="M214" i="3"/>
  <c r="L214" i="3"/>
  <c r="K214" i="3"/>
  <c r="AE213" i="3"/>
  <c r="Q213" i="3"/>
  <c r="P213" i="3"/>
  <c r="V213" i="3" s="1"/>
  <c r="X213" i="3" s="1"/>
  <c r="O213" i="3"/>
  <c r="N213" i="3"/>
  <c r="M213" i="3"/>
  <c r="L213" i="3"/>
  <c r="K213" i="3"/>
  <c r="AE212" i="3"/>
  <c r="Q212" i="3"/>
  <c r="S212" i="3" s="1"/>
  <c r="P212" i="3"/>
  <c r="V212" i="3" s="1"/>
  <c r="X212" i="3" s="1"/>
  <c r="O212" i="3"/>
  <c r="N212" i="3"/>
  <c r="M212" i="3"/>
  <c r="L212" i="3"/>
  <c r="K212" i="3"/>
  <c r="AE211" i="3"/>
  <c r="Q211" i="3"/>
  <c r="P211" i="3"/>
  <c r="V211" i="3" s="1"/>
  <c r="X211" i="3" s="1"/>
  <c r="O211" i="3"/>
  <c r="N211" i="3"/>
  <c r="M211" i="3"/>
  <c r="L211" i="3"/>
  <c r="K211" i="3"/>
  <c r="AE210" i="3"/>
  <c r="Q210" i="3"/>
  <c r="P210" i="3"/>
  <c r="O210" i="3"/>
  <c r="N210" i="3"/>
  <c r="M210" i="3"/>
  <c r="L210" i="3"/>
  <c r="K210" i="3"/>
  <c r="AE209" i="3"/>
  <c r="Q209" i="3"/>
  <c r="P209" i="3"/>
  <c r="V209" i="3" s="1"/>
  <c r="X209" i="3" s="1"/>
  <c r="O209" i="3"/>
  <c r="N209" i="3"/>
  <c r="M209" i="3"/>
  <c r="L209" i="3"/>
  <c r="K209" i="3"/>
  <c r="AE208" i="3"/>
  <c r="Q208" i="3"/>
  <c r="P208" i="3"/>
  <c r="V208" i="3" s="1"/>
  <c r="X208" i="3" s="1"/>
  <c r="O208" i="3"/>
  <c r="N208" i="3"/>
  <c r="M208" i="3"/>
  <c r="L208" i="3"/>
  <c r="K208" i="3"/>
  <c r="AE207" i="3"/>
  <c r="Q207" i="3"/>
  <c r="P207" i="3"/>
  <c r="V207" i="3" s="1"/>
  <c r="X207" i="3" s="1"/>
  <c r="O207" i="3"/>
  <c r="N207" i="3"/>
  <c r="M207" i="3"/>
  <c r="L207" i="3"/>
  <c r="K207" i="3"/>
  <c r="AE206" i="3"/>
  <c r="Q206" i="3"/>
  <c r="P206" i="3"/>
  <c r="O206" i="3"/>
  <c r="N206" i="3"/>
  <c r="M206" i="3"/>
  <c r="L206" i="3"/>
  <c r="K206" i="3"/>
  <c r="AE205" i="3"/>
  <c r="Q205" i="3"/>
  <c r="P205" i="3"/>
  <c r="V205" i="3" s="1"/>
  <c r="X205" i="3" s="1"/>
  <c r="O205" i="3"/>
  <c r="N205" i="3"/>
  <c r="M205" i="3"/>
  <c r="L205" i="3"/>
  <c r="K205" i="3"/>
  <c r="AE204" i="3"/>
  <c r="Q204" i="3"/>
  <c r="P204" i="3"/>
  <c r="V204" i="3" s="1"/>
  <c r="X204" i="3" s="1"/>
  <c r="O204" i="3"/>
  <c r="N204" i="3"/>
  <c r="M204" i="3"/>
  <c r="L204" i="3"/>
  <c r="K204" i="3"/>
  <c r="AE203" i="3"/>
  <c r="Q203" i="3"/>
  <c r="P203" i="3"/>
  <c r="V203" i="3" s="1"/>
  <c r="X203" i="3" s="1"/>
  <c r="O203" i="3"/>
  <c r="N203" i="3"/>
  <c r="M203" i="3"/>
  <c r="L203" i="3"/>
  <c r="K203" i="3"/>
  <c r="AE202" i="3"/>
  <c r="Q202" i="3"/>
  <c r="P202" i="3"/>
  <c r="O202" i="3"/>
  <c r="N202" i="3"/>
  <c r="M202" i="3"/>
  <c r="L202" i="3"/>
  <c r="K202" i="3"/>
  <c r="AE201" i="3"/>
  <c r="Q201" i="3"/>
  <c r="P201" i="3"/>
  <c r="V201" i="3" s="1"/>
  <c r="X201" i="3" s="1"/>
  <c r="O201" i="3"/>
  <c r="N201" i="3"/>
  <c r="M201" i="3"/>
  <c r="L201" i="3"/>
  <c r="K201" i="3"/>
  <c r="AE200" i="3"/>
  <c r="Q200" i="3"/>
  <c r="P200" i="3"/>
  <c r="V200" i="3" s="1"/>
  <c r="X200" i="3" s="1"/>
  <c r="O200" i="3"/>
  <c r="N200" i="3"/>
  <c r="M200" i="3"/>
  <c r="L200" i="3"/>
  <c r="K200" i="3"/>
  <c r="AE199" i="3"/>
  <c r="Q199" i="3"/>
  <c r="P199" i="3"/>
  <c r="V199" i="3" s="1"/>
  <c r="X199" i="3" s="1"/>
  <c r="O199" i="3"/>
  <c r="N199" i="3"/>
  <c r="M199" i="3"/>
  <c r="L199" i="3"/>
  <c r="K199" i="3"/>
  <c r="AE198" i="3"/>
  <c r="Q198" i="3"/>
  <c r="P198" i="3"/>
  <c r="V198" i="3" s="1"/>
  <c r="X198" i="3" s="1"/>
  <c r="O198" i="3"/>
  <c r="N198" i="3"/>
  <c r="M198" i="3"/>
  <c r="L198" i="3"/>
  <c r="K198" i="3"/>
  <c r="AE197" i="3"/>
  <c r="Q197" i="3"/>
  <c r="P197" i="3"/>
  <c r="V197" i="3" s="1"/>
  <c r="X197" i="3" s="1"/>
  <c r="O197" i="3"/>
  <c r="N197" i="3"/>
  <c r="M197" i="3"/>
  <c r="L197" i="3"/>
  <c r="K197" i="3"/>
  <c r="AE196" i="3"/>
  <c r="Q196" i="3"/>
  <c r="P196" i="3"/>
  <c r="O196" i="3"/>
  <c r="N196" i="3"/>
  <c r="M196" i="3"/>
  <c r="L196" i="3"/>
  <c r="K196" i="3"/>
  <c r="AE195" i="3"/>
  <c r="Q195" i="3"/>
  <c r="P195" i="3"/>
  <c r="V195" i="3" s="1"/>
  <c r="X195" i="3" s="1"/>
  <c r="O195" i="3"/>
  <c r="N195" i="3"/>
  <c r="M195" i="3"/>
  <c r="L195" i="3"/>
  <c r="K195" i="3"/>
  <c r="AE194" i="3"/>
  <c r="Q194" i="3"/>
  <c r="P194" i="3"/>
  <c r="O194" i="3"/>
  <c r="N194" i="3"/>
  <c r="M194" i="3"/>
  <c r="L194" i="3"/>
  <c r="K194" i="3"/>
  <c r="AE193" i="3"/>
  <c r="Q193" i="3"/>
  <c r="P193" i="3"/>
  <c r="V193" i="3" s="1"/>
  <c r="X193" i="3" s="1"/>
  <c r="O193" i="3"/>
  <c r="N193" i="3"/>
  <c r="M193" i="3"/>
  <c r="L193" i="3"/>
  <c r="K193" i="3"/>
  <c r="AE192" i="3"/>
  <c r="Q192" i="3"/>
  <c r="P192" i="3"/>
  <c r="V192" i="3" s="1"/>
  <c r="X192" i="3" s="1"/>
  <c r="O192" i="3"/>
  <c r="N192" i="3"/>
  <c r="M192" i="3"/>
  <c r="L192" i="3"/>
  <c r="K192" i="3"/>
  <c r="AE191" i="3"/>
  <c r="Q191" i="3"/>
  <c r="P191" i="3"/>
  <c r="V191" i="3" s="1"/>
  <c r="X191" i="3" s="1"/>
  <c r="O191" i="3"/>
  <c r="N191" i="3"/>
  <c r="M191" i="3"/>
  <c r="L191" i="3"/>
  <c r="K191" i="3"/>
  <c r="AE190" i="3"/>
  <c r="Q190" i="3"/>
  <c r="P190" i="3"/>
  <c r="O190" i="3"/>
  <c r="N190" i="3"/>
  <c r="M190" i="3"/>
  <c r="L190" i="3"/>
  <c r="K190" i="3"/>
  <c r="AE189" i="3"/>
  <c r="Q189" i="3"/>
  <c r="P189" i="3"/>
  <c r="V189" i="3" s="1"/>
  <c r="O189" i="3"/>
  <c r="N189" i="3"/>
  <c r="M189" i="3"/>
  <c r="L189" i="3"/>
  <c r="K189" i="3"/>
  <c r="AE188" i="3"/>
  <c r="Q188" i="3"/>
  <c r="P188" i="3"/>
  <c r="V188" i="3" s="1"/>
  <c r="X188" i="3" s="1"/>
  <c r="O188" i="3"/>
  <c r="N188" i="3"/>
  <c r="M188" i="3"/>
  <c r="L188" i="3"/>
  <c r="K188" i="3"/>
  <c r="AE187" i="3"/>
  <c r="Q187" i="3"/>
  <c r="P187" i="3"/>
  <c r="V187" i="3" s="1"/>
  <c r="O187" i="3"/>
  <c r="N187" i="3"/>
  <c r="M187" i="3"/>
  <c r="L187" i="3"/>
  <c r="K187" i="3"/>
  <c r="AE186" i="3"/>
  <c r="Q186" i="3"/>
  <c r="P186" i="3"/>
  <c r="O186" i="3"/>
  <c r="N186" i="3"/>
  <c r="M186" i="3"/>
  <c r="L186" i="3"/>
  <c r="K186" i="3"/>
  <c r="AE185" i="3"/>
  <c r="Q185" i="3"/>
  <c r="P185" i="3"/>
  <c r="V185" i="3" s="1"/>
  <c r="O185" i="3"/>
  <c r="N185" i="3"/>
  <c r="M185" i="3"/>
  <c r="L185" i="3"/>
  <c r="K185" i="3"/>
  <c r="AE184" i="3"/>
  <c r="Q184" i="3"/>
  <c r="P184" i="3"/>
  <c r="V184" i="3" s="1"/>
  <c r="X184" i="3" s="1"/>
  <c r="O184" i="3"/>
  <c r="N184" i="3"/>
  <c r="M184" i="3"/>
  <c r="L184" i="3"/>
  <c r="K184" i="3"/>
  <c r="AE183" i="3"/>
  <c r="Q183" i="3"/>
  <c r="P183" i="3"/>
  <c r="V183" i="3" s="1"/>
  <c r="O183" i="3"/>
  <c r="N183" i="3"/>
  <c r="M183" i="3"/>
  <c r="L183" i="3"/>
  <c r="K183" i="3"/>
  <c r="AE182" i="3"/>
  <c r="Q182" i="3"/>
  <c r="P182" i="3"/>
  <c r="V182" i="3" s="1"/>
  <c r="X182" i="3" s="1"/>
  <c r="O182" i="3"/>
  <c r="N182" i="3"/>
  <c r="M182" i="3"/>
  <c r="L182" i="3"/>
  <c r="K182" i="3"/>
  <c r="AE181" i="3"/>
  <c r="Q181" i="3"/>
  <c r="P181" i="3"/>
  <c r="V181" i="3" s="1"/>
  <c r="O181" i="3"/>
  <c r="N181" i="3"/>
  <c r="M181" i="3"/>
  <c r="L181" i="3"/>
  <c r="K181" i="3"/>
  <c r="AE180" i="3"/>
  <c r="Q180" i="3"/>
  <c r="P180" i="3"/>
  <c r="O180" i="3"/>
  <c r="N180" i="3"/>
  <c r="M180" i="3"/>
  <c r="L180" i="3"/>
  <c r="K180" i="3"/>
  <c r="AE179" i="3"/>
  <c r="Q179" i="3"/>
  <c r="P179" i="3"/>
  <c r="V179" i="3" s="1"/>
  <c r="O179" i="3"/>
  <c r="N179" i="3"/>
  <c r="M179" i="3"/>
  <c r="L179" i="3"/>
  <c r="K179" i="3"/>
  <c r="AE178" i="3"/>
  <c r="Q178" i="3"/>
  <c r="P178" i="3"/>
  <c r="O178" i="3"/>
  <c r="N178" i="3"/>
  <c r="M178" i="3"/>
  <c r="L178" i="3"/>
  <c r="K178" i="3"/>
  <c r="AE177" i="3"/>
  <c r="Q177" i="3"/>
  <c r="P177" i="3"/>
  <c r="V177" i="3" s="1"/>
  <c r="O177" i="3"/>
  <c r="N177" i="3"/>
  <c r="M177" i="3"/>
  <c r="L177" i="3"/>
  <c r="K177" i="3"/>
  <c r="AE176" i="3"/>
  <c r="Q176" i="3"/>
  <c r="P176" i="3"/>
  <c r="V176" i="3" s="1"/>
  <c r="X176" i="3" s="1"/>
  <c r="O176" i="3"/>
  <c r="N176" i="3"/>
  <c r="M176" i="3"/>
  <c r="L176" i="3"/>
  <c r="K176" i="3"/>
  <c r="AE175" i="3"/>
  <c r="Q175" i="3"/>
  <c r="P175" i="3"/>
  <c r="V175" i="3" s="1"/>
  <c r="O175" i="3"/>
  <c r="N175" i="3"/>
  <c r="M175" i="3"/>
  <c r="L175" i="3"/>
  <c r="K175" i="3"/>
  <c r="AE174" i="3"/>
  <c r="Q174" i="3"/>
  <c r="P174" i="3"/>
  <c r="O174" i="3"/>
  <c r="N174" i="3"/>
  <c r="M174" i="3"/>
  <c r="L174" i="3"/>
  <c r="K174" i="3"/>
  <c r="AE173" i="3"/>
  <c r="Q173" i="3"/>
  <c r="P173" i="3"/>
  <c r="V173" i="3" s="1"/>
  <c r="O173" i="3"/>
  <c r="N173" i="3"/>
  <c r="M173" i="3"/>
  <c r="L173" i="3"/>
  <c r="K173" i="3"/>
  <c r="AE172" i="3"/>
  <c r="Q172" i="3"/>
  <c r="P172" i="3"/>
  <c r="V172" i="3" s="1"/>
  <c r="X172" i="3" s="1"/>
  <c r="O172" i="3"/>
  <c r="N172" i="3"/>
  <c r="M172" i="3"/>
  <c r="L172" i="3"/>
  <c r="K172" i="3"/>
  <c r="AE171" i="3"/>
  <c r="Q171" i="3"/>
  <c r="P171" i="3"/>
  <c r="V171" i="3" s="1"/>
  <c r="O171" i="3"/>
  <c r="N171" i="3"/>
  <c r="M171" i="3"/>
  <c r="L171" i="3"/>
  <c r="K171" i="3"/>
  <c r="AE170" i="3"/>
  <c r="Q170" i="3"/>
  <c r="P170" i="3"/>
  <c r="O170" i="3"/>
  <c r="N170" i="3"/>
  <c r="M170" i="3"/>
  <c r="L170" i="3"/>
  <c r="K170" i="3"/>
  <c r="AE169" i="3"/>
  <c r="Q169" i="3"/>
  <c r="P169" i="3"/>
  <c r="V169" i="3" s="1"/>
  <c r="O169" i="3"/>
  <c r="N169" i="3"/>
  <c r="M169" i="3"/>
  <c r="L169" i="3"/>
  <c r="K169" i="3"/>
  <c r="AE168" i="3"/>
  <c r="Q168" i="3"/>
  <c r="P168" i="3"/>
  <c r="V168" i="3" s="1"/>
  <c r="X168" i="3" s="1"/>
  <c r="O168" i="3"/>
  <c r="N168" i="3"/>
  <c r="M168" i="3"/>
  <c r="L168" i="3"/>
  <c r="K168" i="3"/>
  <c r="AE167" i="3"/>
  <c r="Q167" i="3"/>
  <c r="P167" i="3"/>
  <c r="V167" i="3" s="1"/>
  <c r="O167" i="3"/>
  <c r="N167" i="3"/>
  <c r="M167" i="3"/>
  <c r="L167" i="3"/>
  <c r="K167" i="3"/>
  <c r="AE166" i="3"/>
  <c r="Q166" i="3"/>
  <c r="P166" i="3"/>
  <c r="V166" i="3" s="1"/>
  <c r="X166" i="3" s="1"/>
  <c r="O166" i="3"/>
  <c r="N166" i="3"/>
  <c r="M166" i="3"/>
  <c r="L166" i="3"/>
  <c r="K166" i="3"/>
  <c r="AE165" i="3"/>
  <c r="Q165" i="3"/>
  <c r="P165" i="3"/>
  <c r="V165" i="3" s="1"/>
  <c r="O165" i="3"/>
  <c r="N165" i="3"/>
  <c r="M165" i="3"/>
  <c r="L165" i="3"/>
  <c r="K165" i="3"/>
  <c r="AE164" i="3"/>
  <c r="Q164" i="3"/>
  <c r="P164" i="3"/>
  <c r="O164" i="3"/>
  <c r="N164" i="3"/>
  <c r="M164" i="3"/>
  <c r="L164" i="3"/>
  <c r="K164" i="3"/>
  <c r="AE163" i="3"/>
  <c r="Q163" i="3"/>
  <c r="P163" i="3"/>
  <c r="V163" i="3" s="1"/>
  <c r="O163" i="3"/>
  <c r="N163" i="3"/>
  <c r="M163" i="3"/>
  <c r="L163" i="3"/>
  <c r="K163" i="3"/>
  <c r="AE162" i="3"/>
  <c r="Q162" i="3"/>
  <c r="P162" i="3"/>
  <c r="O162" i="3"/>
  <c r="N162" i="3"/>
  <c r="M162" i="3"/>
  <c r="L162" i="3"/>
  <c r="K162" i="3"/>
  <c r="AE161" i="3"/>
  <c r="Q161" i="3"/>
  <c r="P161" i="3"/>
  <c r="V161" i="3" s="1"/>
  <c r="O161" i="3"/>
  <c r="N161" i="3"/>
  <c r="M161" i="3"/>
  <c r="L161" i="3"/>
  <c r="K161" i="3"/>
  <c r="AE160" i="3"/>
  <c r="Q160" i="3"/>
  <c r="P160" i="3"/>
  <c r="V160" i="3" s="1"/>
  <c r="X160" i="3" s="1"/>
  <c r="O160" i="3"/>
  <c r="N160" i="3"/>
  <c r="M160" i="3"/>
  <c r="L160" i="3"/>
  <c r="K160" i="3"/>
  <c r="AE159" i="3"/>
  <c r="Q159" i="3"/>
  <c r="P159" i="3"/>
  <c r="V159" i="3" s="1"/>
  <c r="O159" i="3"/>
  <c r="N159" i="3"/>
  <c r="M159" i="3"/>
  <c r="L159" i="3"/>
  <c r="K159" i="3"/>
  <c r="AE158" i="3"/>
  <c r="Q158" i="3"/>
  <c r="P158" i="3"/>
  <c r="O158" i="3"/>
  <c r="N158" i="3"/>
  <c r="M158" i="3"/>
  <c r="L158" i="3"/>
  <c r="K158" i="3"/>
  <c r="AE157" i="3"/>
  <c r="Q157" i="3"/>
  <c r="P157" i="3"/>
  <c r="V157" i="3" s="1"/>
  <c r="O157" i="3"/>
  <c r="N157" i="3"/>
  <c r="M157" i="3"/>
  <c r="L157" i="3"/>
  <c r="K157" i="3"/>
  <c r="AE156" i="3"/>
  <c r="Q156" i="3"/>
  <c r="P156" i="3"/>
  <c r="V156" i="3" s="1"/>
  <c r="X156" i="3" s="1"/>
  <c r="O156" i="3"/>
  <c r="N156" i="3"/>
  <c r="M156" i="3"/>
  <c r="L156" i="3"/>
  <c r="K156" i="3"/>
  <c r="AE155" i="3"/>
  <c r="Q155" i="3"/>
  <c r="P155" i="3"/>
  <c r="V155" i="3" s="1"/>
  <c r="O155" i="3"/>
  <c r="N155" i="3"/>
  <c r="M155" i="3"/>
  <c r="L155" i="3"/>
  <c r="K155" i="3"/>
  <c r="AE154" i="3"/>
  <c r="Q154" i="3"/>
  <c r="P154" i="3"/>
  <c r="V154" i="3" s="1"/>
  <c r="X154" i="3" s="1"/>
  <c r="O154" i="3"/>
  <c r="N154" i="3"/>
  <c r="M154" i="3"/>
  <c r="L154" i="3"/>
  <c r="K154" i="3"/>
  <c r="AE153" i="3"/>
  <c r="Q153" i="3"/>
  <c r="P153" i="3"/>
  <c r="V153" i="3" s="1"/>
  <c r="O153" i="3"/>
  <c r="N153" i="3"/>
  <c r="M153" i="3"/>
  <c r="L153" i="3"/>
  <c r="K153" i="3"/>
  <c r="AE152" i="3"/>
  <c r="Q152" i="3"/>
  <c r="P152" i="3"/>
  <c r="V152" i="3" s="1"/>
  <c r="X152" i="3" s="1"/>
  <c r="O152" i="3"/>
  <c r="N152" i="3"/>
  <c r="M152" i="3"/>
  <c r="L152" i="3"/>
  <c r="K152" i="3"/>
  <c r="AE151" i="3"/>
  <c r="Q151" i="3"/>
  <c r="P151" i="3"/>
  <c r="V151" i="3" s="1"/>
  <c r="O151" i="3"/>
  <c r="N151" i="3"/>
  <c r="M151" i="3"/>
  <c r="L151" i="3"/>
  <c r="K151" i="3"/>
  <c r="AE150" i="3"/>
  <c r="Q150" i="3"/>
  <c r="P150" i="3"/>
  <c r="V150" i="3" s="1"/>
  <c r="X150" i="3" s="1"/>
  <c r="O150" i="3"/>
  <c r="N150" i="3"/>
  <c r="M150" i="3"/>
  <c r="L150" i="3"/>
  <c r="K150" i="3"/>
  <c r="AE149" i="3"/>
  <c r="Q149" i="3"/>
  <c r="P149" i="3"/>
  <c r="V149" i="3" s="1"/>
  <c r="O149" i="3"/>
  <c r="N149" i="3"/>
  <c r="M149" i="3"/>
  <c r="L149" i="3"/>
  <c r="K149" i="3"/>
  <c r="AE148" i="3"/>
  <c r="Q148" i="3"/>
  <c r="P148" i="3"/>
  <c r="V148" i="3" s="1"/>
  <c r="X148" i="3" s="1"/>
  <c r="O148" i="3"/>
  <c r="N148" i="3"/>
  <c r="M148" i="3"/>
  <c r="L148" i="3"/>
  <c r="K148" i="3"/>
  <c r="AE147" i="3"/>
  <c r="Q147" i="3"/>
  <c r="W147" i="3" s="1"/>
  <c r="Y147" i="3" s="1"/>
  <c r="P147" i="3"/>
  <c r="V147" i="3" s="1"/>
  <c r="X147" i="3" s="1"/>
  <c r="O147" i="3"/>
  <c r="N147" i="3"/>
  <c r="M147" i="3"/>
  <c r="L147" i="3"/>
  <c r="K147" i="3"/>
  <c r="AE146" i="3"/>
  <c r="Q146" i="3"/>
  <c r="W146" i="3" s="1"/>
  <c r="Y146" i="3" s="1"/>
  <c r="P146" i="3"/>
  <c r="V146" i="3" s="1"/>
  <c r="X146" i="3" s="1"/>
  <c r="O146" i="3"/>
  <c r="N146" i="3"/>
  <c r="M146" i="3"/>
  <c r="L146" i="3"/>
  <c r="K146" i="3"/>
  <c r="AE145" i="3"/>
  <c r="Q145" i="3"/>
  <c r="W145" i="3" s="1"/>
  <c r="Y145" i="3" s="1"/>
  <c r="P145" i="3"/>
  <c r="V145" i="3" s="1"/>
  <c r="X145" i="3" s="1"/>
  <c r="O145" i="3"/>
  <c r="N145" i="3"/>
  <c r="M145" i="3"/>
  <c r="L145" i="3"/>
  <c r="K145" i="3"/>
  <c r="AE144" i="3"/>
  <c r="Q144" i="3"/>
  <c r="W144" i="3" s="1"/>
  <c r="Y144" i="3" s="1"/>
  <c r="P144" i="3"/>
  <c r="V144" i="3" s="1"/>
  <c r="X144" i="3" s="1"/>
  <c r="O144" i="3"/>
  <c r="N144" i="3"/>
  <c r="M144" i="3"/>
  <c r="L144" i="3"/>
  <c r="K144" i="3"/>
  <c r="AE143" i="3"/>
  <c r="Q143" i="3"/>
  <c r="W143" i="3" s="1"/>
  <c r="Y143" i="3" s="1"/>
  <c r="P143" i="3"/>
  <c r="V143" i="3" s="1"/>
  <c r="X143" i="3" s="1"/>
  <c r="O143" i="3"/>
  <c r="N143" i="3"/>
  <c r="M143" i="3"/>
  <c r="L143" i="3"/>
  <c r="K143" i="3"/>
  <c r="AE142" i="3"/>
  <c r="Q142" i="3"/>
  <c r="W142" i="3" s="1"/>
  <c r="Y142" i="3" s="1"/>
  <c r="P142" i="3"/>
  <c r="V142" i="3" s="1"/>
  <c r="X142" i="3" s="1"/>
  <c r="O142" i="3"/>
  <c r="N142" i="3"/>
  <c r="M142" i="3"/>
  <c r="L142" i="3"/>
  <c r="K142" i="3"/>
  <c r="AE141" i="3"/>
  <c r="Q141" i="3"/>
  <c r="W141" i="3" s="1"/>
  <c r="Y141" i="3" s="1"/>
  <c r="P141" i="3"/>
  <c r="V141" i="3" s="1"/>
  <c r="X141" i="3" s="1"/>
  <c r="O141" i="3"/>
  <c r="N141" i="3"/>
  <c r="M141" i="3"/>
  <c r="L141" i="3"/>
  <c r="K141" i="3"/>
  <c r="AE140" i="3"/>
  <c r="Q140" i="3"/>
  <c r="W140" i="3" s="1"/>
  <c r="Y140" i="3" s="1"/>
  <c r="P140" i="3"/>
  <c r="V140" i="3" s="1"/>
  <c r="X140" i="3" s="1"/>
  <c r="O140" i="3"/>
  <c r="N140" i="3"/>
  <c r="M140" i="3"/>
  <c r="L140" i="3"/>
  <c r="K140" i="3"/>
  <c r="AE139" i="3"/>
  <c r="Q139" i="3"/>
  <c r="W139" i="3" s="1"/>
  <c r="Y139" i="3" s="1"/>
  <c r="P139" i="3"/>
  <c r="V139" i="3" s="1"/>
  <c r="X139" i="3" s="1"/>
  <c r="O139" i="3"/>
  <c r="N139" i="3"/>
  <c r="M139" i="3"/>
  <c r="L139" i="3"/>
  <c r="K139" i="3"/>
  <c r="AE138" i="3"/>
  <c r="Q138" i="3"/>
  <c r="W138" i="3" s="1"/>
  <c r="Y138" i="3" s="1"/>
  <c r="P138" i="3"/>
  <c r="V138" i="3" s="1"/>
  <c r="X138" i="3" s="1"/>
  <c r="O138" i="3"/>
  <c r="N138" i="3"/>
  <c r="M138" i="3"/>
  <c r="L138" i="3"/>
  <c r="K138" i="3"/>
  <c r="AE137" i="3"/>
  <c r="Q137" i="3"/>
  <c r="W137" i="3" s="1"/>
  <c r="Y137" i="3" s="1"/>
  <c r="P137" i="3"/>
  <c r="V137" i="3" s="1"/>
  <c r="X137" i="3" s="1"/>
  <c r="O137" i="3"/>
  <c r="N137" i="3"/>
  <c r="M137" i="3"/>
  <c r="L137" i="3"/>
  <c r="K137" i="3"/>
  <c r="AE136" i="3"/>
  <c r="Q136" i="3"/>
  <c r="W136" i="3" s="1"/>
  <c r="Y136" i="3" s="1"/>
  <c r="P136" i="3"/>
  <c r="V136" i="3" s="1"/>
  <c r="X136" i="3" s="1"/>
  <c r="O136" i="3"/>
  <c r="N136" i="3"/>
  <c r="M136" i="3"/>
  <c r="L136" i="3"/>
  <c r="K136" i="3"/>
  <c r="AE135" i="3"/>
  <c r="Q135" i="3"/>
  <c r="W135" i="3" s="1"/>
  <c r="Y135" i="3" s="1"/>
  <c r="P135" i="3"/>
  <c r="V135" i="3" s="1"/>
  <c r="O135" i="3"/>
  <c r="N135" i="3"/>
  <c r="M135" i="3"/>
  <c r="L135" i="3"/>
  <c r="K135" i="3"/>
  <c r="AE134" i="3"/>
  <c r="Q134" i="3"/>
  <c r="W134" i="3" s="1"/>
  <c r="Y134" i="3" s="1"/>
  <c r="P134" i="3"/>
  <c r="V134" i="3" s="1"/>
  <c r="X134" i="3" s="1"/>
  <c r="O134" i="3"/>
  <c r="N134" i="3"/>
  <c r="M134" i="3"/>
  <c r="L134" i="3"/>
  <c r="K134" i="3"/>
  <c r="AE133" i="3"/>
  <c r="Q133" i="3"/>
  <c r="W133" i="3" s="1"/>
  <c r="Y133" i="3" s="1"/>
  <c r="P133" i="3"/>
  <c r="V133" i="3" s="1"/>
  <c r="X133" i="3" s="1"/>
  <c r="O133" i="3"/>
  <c r="N133" i="3"/>
  <c r="M133" i="3"/>
  <c r="L133" i="3"/>
  <c r="K133" i="3"/>
  <c r="AE132" i="3"/>
  <c r="Q132" i="3"/>
  <c r="W132" i="3" s="1"/>
  <c r="Y132" i="3" s="1"/>
  <c r="P132" i="3"/>
  <c r="V132" i="3" s="1"/>
  <c r="X132" i="3" s="1"/>
  <c r="O132" i="3"/>
  <c r="N132" i="3"/>
  <c r="M132" i="3"/>
  <c r="L132" i="3"/>
  <c r="K132" i="3"/>
  <c r="AE131" i="3"/>
  <c r="Q131" i="3"/>
  <c r="W131" i="3" s="1"/>
  <c r="Y131" i="3" s="1"/>
  <c r="P131" i="3"/>
  <c r="V131" i="3" s="1"/>
  <c r="O131" i="3"/>
  <c r="N131" i="3"/>
  <c r="M131" i="3"/>
  <c r="L131" i="3"/>
  <c r="K131" i="3"/>
  <c r="AE130" i="3"/>
  <c r="Q130" i="3"/>
  <c r="W130" i="3" s="1"/>
  <c r="Y130" i="3" s="1"/>
  <c r="P130" i="3"/>
  <c r="V130" i="3" s="1"/>
  <c r="X130" i="3" s="1"/>
  <c r="O130" i="3"/>
  <c r="N130" i="3"/>
  <c r="M130" i="3"/>
  <c r="L130" i="3"/>
  <c r="K130" i="3"/>
  <c r="AE129" i="3"/>
  <c r="Q129" i="3"/>
  <c r="W129" i="3" s="1"/>
  <c r="Y129" i="3" s="1"/>
  <c r="P129" i="3"/>
  <c r="V129" i="3" s="1"/>
  <c r="X129" i="3" s="1"/>
  <c r="O129" i="3"/>
  <c r="N129" i="3"/>
  <c r="M129" i="3"/>
  <c r="L129" i="3"/>
  <c r="K129" i="3"/>
  <c r="AE128" i="3"/>
  <c r="Q128" i="3"/>
  <c r="W128" i="3" s="1"/>
  <c r="Y128" i="3" s="1"/>
  <c r="P128" i="3"/>
  <c r="V128" i="3" s="1"/>
  <c r="X128" i="3" s="1"/>
  <c r="O128" i="3"/>
  <c r="N128" i="3"/>
  <c r="M128" i="3"/>
  <c r="L128" i="3"/>
  <c r="K128" i="3"/>
  <c r="AE127" i="3"/>
  <c r="Q127" i="3"/>
  <c r="W127" i="3" s="1"/>
  <c r="Y127" i="3" s="1"/>
  <c r="P127" i="3"/>
  <c r="V127" i="3" s="1"/>
  <c r="X127" i="3" s="1"/>
  <c r="O127" i="3"/>
  <c r="N127" i="3"/>
  <c r="M127" i="3"/>
  <c r="L127" i="3"/>
  <c r="K127" i="3"/>
  <c r="AE126" i="3"/>
  <c r="Q126" i="3"/>
  <c r="W126" i="3" s="1"/>
  <c r="Y126" i="3" s="1"/>
  <c r="P126" i="3"/>
  <c r="V126" i="3" s="1"/>
  <c r="X126" i="3" s="1"/>
  <c r="O126" i="3"/>
  <c r="N126" i="3"/>
  <c r="M126" i="3"/>
  <c r="L126" i="3"/>
  <c r="K126" i="3"/>
  <c r="AE125" i="3"/>
  <c r="Q125" i="3"/>
  <c r="P125" i="3"/>
  <c r="V125" i="3" s="1"/>
  <c r="X125" i="3" s="1"/>
  <c r="O125" i="3"/>
  <c r="N125" i="3"/>
  <c r="M125" i="3"/>
  <c r="L125" i="3"/>
  <c r="K125" i="3"/>
  <c r="AE124" i="3"/>
  <c r="Q124" i="3"/>
  <c r="W124" i="3" s="1"/>
  <c r="Y124" i="3" s="1"/>
  <c r="P124" i="3"/>
  <c r="V124" i="3" s="1"/>
  <c r="X124" i="3" s="1"/>
  <c r="O124" i="3"/>
  <c r="N124" i="3"/>
  <c r="M124" i="3"/>
  <c r="L124" i="3"/>
  <c r="K124" i="3"/>
  <c r="AE123" i="3"/>
  <c r="Q123" i="3"/>
  <c r="W123" i="3" s="1"/>
  <c r="Y123" i="3" s="1"/>
  <c r="P123" i="3"/>
  <c r="V123" i="3" s="1"/>
  <c r="X123" i="3" s="1"/>
  <c r="O123" i="3"/>
  <c r="N123" i="3"/>
  <c r="M123" i="3"/>
  <c r="L123" i="3"/>
  <c r="K123" i="3"/>
  <c r="AE122" i="3"/>
  <c r="Q122" i="3"/>
  <c r="W122" i="3" s="1"/>
  <c r="Y122" i="3" s="1"/>
  <c r="P122" i="3"/>
  <c r="V122" i="3" s="1"/>
  <c r="X122" i="3" s="1"/>
  <c r="O122" i="3"/>
  <c r="N122" i="3"/>
  <c r="M122" i="3"/>
  <c r="L122" i="3"/>
  <c r="K122" i="3"/>
  <c r="AE121" i="3"/>
  <c r="Q121" i="3"/>
  <c r="P121" i="3"/>
  <c r="V121" i="3" s="1"/>
  <c r="X121" i="3" s="1"/>
  <c r="O121" i="3"/>
  <c r="N121" i="3"/>
  <c r="M121" i="3"/>
  <c r="L121" i="3"/>
  <c r="K121" i="3"/>
  <c r="AE120" i="3"/>
  <c r="Q120" i="3"/>
  <c r="W120" i="3" s="1"/>
  <c r="Y120" i="3" s="1"/>
  <c r="P120" i="3"/>
  <c r="V120" i="3" s="1"/>
  <c r="X120" i="3" s="1"/>
  <c r="O120" i="3"/>
  <c r="N120" i="3"/>
  <c r="M120" i="3"/>
  <c r="L120" i="3"/>
  <c r="K120" i="3"/>
  <c r="AE119" i="3"/>
  <c r="Q119" i="3"/>
  <c r="W119" i="3" s="1"/>
  <c r="Y119" i="3" s="1"/>
  <c r="P119" i="3"/>
  <c r="V119" i="3" s="1"/>
  <c r="X119" i="3" s="1"/>
  <c r="O119" i="3"/>
  <c r="N119" i="3"/>
  <c r="M119" i="3"/>
  <c r="L119" i="3"/>
  <c r="K119" i="3"/>
  <c r="AE118" i="3"/>
  <c r="Q118" i="3"/>
  <c r="W118" i="3" s="1"/>
  <c r="Y118" i="3" s="1"/>
  <c r="P118" i="3"/>
  <c r="V118" i="3" s="1"/>
  <c r="X118" i="3" s="1"/>
  <c r="O118" i="3"/>
  <c r="N118" i="3"/>
  <c r="M118" i="3"/>
  <c r="L118" i="3"/>
  <c r="K118" i="3"/>
  <c r="AE117" i="3"/>
  <c r="Q117" i="3"/>
  <c r="P117" i="3"/>
  <c r="V117" i="3" s="1"/>
  <c r="X117" i="3" s="1"/>
  <c r="O117" i="3"/>
  <c r="N117" i="3"/>
  <c r="M117" i="3"/>
  <c r="L117" i="3"/>
  <c r="K117" i="3"/>
  <c r="AE116" i="3"/>
  <c r="Q116" i="3"/>
  <c r="W116" i="3" s="1"/>
  <c r="Y116" i="3" s="1"/>
  <c r="P116" i="3"/>
  <c r="V116" i="3" s="1"/>
  <c r="X116" i="3" s="1"/>
  <c r="O116" i="3"/>
  <c r="N116" i="3"/>
  <c r="M116" i="3"/>
  <c r="L116" i="3"/>
  <c r="K116" i="3"/>
  <c r="AE115" i="3"/>
  <c r="Q115" i="3"/>
  <c r="W115" i="3" s="1"/>
  <c r="Y115" i="3" s="1"/>
  <c r="P115" i="3"/>
  <c r="V115" i="3" s="1"/>
  <c r="X115" i="3" s="1"/>
  <c r="O115" i="3"/>
  <c r="N115" i="3"/>
  <c r="M115" i="3"/>
  <c r="L115" i="3"/>
  <c r="K115" i="3"/>
  <c r="AE114" i="3"/>
  <c r="Q114" i="3"/>
  <c r="W114" i="3" s="1"/>
  <c r="Y114" i="3" s="1"/>
  <c r="P114" i="3"/>
  <c r="V114" i="3" s="1"/>
  <c r="X114" i="3" s="1"/>
  <c r="O114" i="3"/>
  <c r="N114" i="3"/>
  <c r="M114" i="3"/>
  <c r="L114" i="3"/>
  <c r="K114" i="3"/>
  <c r="AE113" i="3"/>
  <c r="Q113" i="3"/>
  <c r="P113" i="3"/>
  <c r="V113" i="3" s="1"/>
  <c r="X113" i="3" s="1"/>
  <c r="O113" i="3"/>
  <c r="N113" i="3"/>
  <c r="M113" i="3"/>
  <c r="L113" i="3"/>
  <c r="K113" i="3"/>
  <c r="AE112" i="3"/>
  <c r="Q112" i="3"/>
  <c r="W112" i="3" s="1"/>
  <c r="Y112" i="3" s="1"/>
  <c r="P112" i="3"/>
  <c r="V112" i="3" s="1"/>
  <c r="X112" i="3" s="1"/>
  <c r="O112" i="3"/>
  <c r="N112" i="3"/>
  <c r="M112" i="3"/>
  <c r="L112" i="3"/>
  <c r="K112" i="3"/>
  <c r="AE111" i="3"/>
  <c r="Q111" i="3"/>
  <c r="W111" i="3" s="1"/>
  <c r="Y111" i="3" s="1"/>
  <c r="P111" i="3"/>
  <c r="V111" i="3" s="1"/>
  <c r="X111" i="3" s="1"/>
  <c r="O111" i="3"/>
  <c r="N111" i="3"/>
  <c r="M111" i="3"/>
  <c r="L111" i="3"/>
  <c r="K111" i="3"/>
  <c r="AE110" i="3"/>
  <c r="Q110" i="3"/>
  <c r="W110" i="3" s="1"/>
  <c r="Y110" i="3" s="1"/>
  <c r="P110" i="3"/>
  <c r="V110" i="3" s="1"/>
  <c r="X110" i="3" s="1"/>
  <c r="O110" i="3"/>
  <c r="N110" i="3"/>
  <c r="M110" i="3"/>
  <c r="L110" i="3"/>
  <c r="K110" i="3"/>
  <c r="AE109" i="3"/>
  <c r="Q109" i="3"/>
  <c r="P109" i="3"/>
  <c r="V109" i="3" s="1"/>
  <c r="X109" i="3" s="1"/>
  <c r="O109" i="3"/>
  <c r="N109" i="3"/>
  <c r="M109" i="3"/>
  <c r="L109" i="3"/>
  <c r="K109" i="3"/>
  <c r="AE108" i="3"/>
  <c r="Q108" i="3"/>
  <c r="W108" i="3" s="1"/>
  <c r="Y108" i="3" s="1"/>
  <c r="P108" i="3"/>
  <c r="V108" i="3" s="1"/>
  <c r="X108" i="3" s="1"/>
  <c r="O108" i="3"/>
  <c r="N108" i="3"/>
  <c r="M108" i="3"/>
  <c r="L108" i="3"/>
  <c r="K108" i="3"/>
  <c r="AE107" i="3"/>
  <c r="Q107" i="3"/>
  <c r="W107" i="3" s="1"/>
  <c r="Y107" i="3" s="1"/>
  <c r="P107" i="3"/>
  <c r="V107" i="3" s="1"/>
  <c r="X107" i="3" s="1"/>
  <c r="O107" i="3"/>
  <c r="N107" i="3"/>
  <c r="M107" i="3"/>
  <c r="L107" i="3"/>
  <c r="K107" i="3"/>
  <c r="AE106" i="3"/>
  <c r="Q106" i="3"/>
  <c r="W106" i="3" s="1"/>
  <c r="Y106" i="3" s="1"/>
  <c r="P106" i="3"/>
  <c r="V106" i="3" s="1"/>
  <c r="X106" i="3" s="1"/>
  <c r="O106" i="3"/>
  <c r="N106" i="3"/>
  <c r="M106" i="3"/>
  <c r="L106" i="3"/>
  <c r="K106" i="3"/>
  <c r="AE105" i="3"/>
  <c r="Q105" i="3"/>
  <c r="P105" i="3"/>
  <c r="V105" i="3" s="1"/>
  <c r="X105" i="3" s="1"/>
  <c r="O105" i="3"/>
  <c r="N105" i="3"/>
  <c r="M105" i="3"/>
  <c r="L105" i="3"/>
  <c r="K105" i="3"/>
  <c r="AE104" i="3"/>
  <c r="Q104" i="3"/>
  <c r="W104" i="3" s="1"/>
  <c r="Y104" i="3" s="1"/>
  <c r="P104" i="3"/>
  <c r="V104" i="3" s="1"/>
  <c r="X104" i="3" s="1"/>
  <c r="O104" i="3"/>
  <c r="N104" i="3"/>
  <c r="M104" i="3"/>
  <c r="L104" i="3"/>
  <c r="K104" i="3"/>
  <c r="AE103" i="3"/>
  <c r="Q103" i="3"/>
  <c r="W103" i="3" s="1"/>
  <c r="Y103" i="3" s="1"/>
  <c r="P103" i="3"/>
  <c r="V103" i="3" s="1"/>
  <c r="X103" i="3" s="1"/>
  <c r="O103" i="3"/>
  <c r="N103" i="3"/>
  <c r="M103" i="3"/>
  <c r="L103" i="3"/>
  <c r="K103" i="3"/>
  <c r="AE102" i="3"/>
  <c r="Q102" i="3"/>
  <c r="W102" i="3" s="1"/>
  <c r="Y102" i="3" s="1"/>
  <c r="P102" i="3"/>
  <c r="V102" i="3" s="1"/>
  <c r="X102" i="3" s="1"/>
  <c r="O102" i="3"/>
  <c r="N102" i="3"/>
  <c r="M102" i="3"/>
  <c r="L102" i="3"/>
  <c r="K102" i="3"/>
  <c r="AE101" i="3"/>
  <c r="Q101" i="3"/>
  <c r="P101" i="3"/>
  <c r="V101" i="3" s="1"/>
  <c r="X101" i="3" s="1"/>
  <c r="O101" i="3"/>
  <c r="N101" i="3"/>
  <c r="M101" i="3"/>
  <c r="L101" i="3"/>
  <c r="K101" i="3"/>
  <c r="AE100" i="3"/>
  <c r="Q100" i="3"/>
  <c r="W100" i="3" s="1"/>
  <c r="Y100" i="3" s="1"/>
  <c r="P100" i="3"/>
  <c r="V100" i="3" s="1"/>
  <c r="X100" i="3" s="1"/>
  <c r="O100" i="3"/>
  <c r="N100" i="3"/>
  <c r="M100" i="3"/>
  <c r="L100" i="3"/>
  <c r="K100" i="3"/>
  <c r="AE99" i="3"/>
  <c r="Q99" i="3"/>
  <c r="W99" i="3" s="1"/>
  <c r="Y99" i="3" s="1"/>
  <c r="P99" i="3"/>
  <c r="V99" i="3" s="1"/>
  <c r="X99" i="3" s="1"/>
  <c r="O99" i="3"/>
  <c r="N99" i="3"/>
  <c r="M99" i="3"/>
  <c r="L99" i="3"/>
  <c r="K99" i="3"/>
  <c r="AE98" i="3"/>
  <c r="Q98" i="3"/>
  <c r="W98" i="3" s="1"/>
  <c r="Y98" i="3" s="1"/>
  <c r="P98" i="3"/>
  <c r="V98" i="3" s="1"/>
  <c r="X98" i="3" s="1"/>
  <c r="O98" i="3"/>
  <c r="N98" i="3"/>
  <c r="M98" i="3"/>
  <c r="L98" i="3"/>
  <c r="K98" i="3"/>
  <c r="AE97" i="3"/>
  <c r="Q97" i="3"/>
  <c r="P97" i="3"/>
  <c r="V97" i="3" s="1"/>
  <c r="X97" i="3" s="1"/>
  <c r="O97" i="3"/>
  <c r="N97" i="3"/>
  <c r="M97" i="3"/>
  <c r="L97" i="3"/>
  <c r="K97" i="3"/>
  <c r="AE96" i="3"/>
  <c r="Q96" i="3"/>
  <c r="W96" i="3" s="1"/>
  <c r="Y96" i="3" s="1"/>
  <c r="P96" i="3"/>
  <c r="V96" i="3" s="1"/>
  <c r="X96" i="3" s="1"/>
  <c r="O96" i="3"/>
  <c r="N96" i="3"/>
  <c r="M96" i="3"/>
  <c r="L96" i="3"/>
  <c r="K96" i="3"/>
  <c r="AE95" i="3"/>
  <c r="Q95" i="3"/>
  <c r="W95" i="3" s="1"/>
  <c r="Y95" i="3" s="1"/>
  <c r="P95" i="3"/>
  <c r="V95" i="3" s="1"/>
  <c r="X95" i="3" s="1"/>
  <c r="O95" i="3"/>
  <c r="N95" i="3"/>
  <c r="M95" i="3"/>
  <c r="L95" i="3"/>
  <c r="K95" i="3"/>
  <c r="AE94" i="3"/>
  <c r="Q94" i="3"/>
  <c r="W94" i="3" s="1"/>
  <c r="Y94" i="3" s="1"/>
  <c r="P94" i="3"/>
  <c r="V94" i="3" s="1"/>
  <c r="X94" i="3" s="1"/>
  <c r="O94" i="3"/>
  <c r="N94" i="3"/>
  <c r="M94" i="3"/>
  <c r="L94" i="3"/>
  <c r="K94" i="3"/>
  <c r="AE93" i="3"/>
  <c r="Q93" i="3"/>
  <c r="P93" i="3"/>
  <c r="V93" i="3" s="1"/>
  <c r="X93" i="3" s="1"/>
  <c r="O93" i="3"/>
  <c r="N93" i="3"/>
  <c r="M93" i="3"/>
  <c r="L93" i="3"/>
  <c r="K93" i="3"/>
  <c r="AE92" i="3"/>
  <c r="Q92" i="3"/>
  <c r="W92" i="3" s="1"/>
  <c r="Y92" i="3" s="1"/>
  <c r="P92" i="3"/>
  <c r="V92" i="3" s="1"/>
  <c r="X92" i="3" s="1"/>
  <c r="O92" i="3"/>
  <c r="N92" i="3"/>
  <c r="M92" i="3"/>
  <c r="L92" i="3"/>
  <c r="K92" i="3"/>
  <c r="AE91" i="3"/>
  <c r="Q91" i="3"/>
  <c r="W91" i="3" s="1"/>
  <c r="Y91" i="3" s="1"/>
  <c r="P91" i="3"/>
  <c r="V91" i="3" s="1"/>
  <c r="X91" i="3" s="1"/>
  <c r="O91" i="3"/>
  <c r="N91" i="3"/>
  <c r="M91" i="3"/>
  <c r="L91" i="3"/>
  <c r="K91" i="3"/>
  <c r="AE90" i="3"/>
  <c r="Q90" i="3"/>
  <c r="W90" i="3" s="1"/>
  <c r="Y90" i="3" s="1"/>
  <c r="P90" i="3"/>
  <c r="V90" i="3" s="1"/>
  <c r="X90" i="3" s="1"/>
  <c r="O90" i="3"/>
  <c r="N90" i="3"/>
  <c r="M90" i="3"/>
  <c r="L90" i="3"/>
  <c r="K90" i="3"/>
  <c r="AE89" i="3"/>
  <c r="Q89" i="3"/>
  <c r="P89" i="3"/>
  <c r="V89" i="3" s="1"/>
  <c r="X89" i="3" s="1"/>
  <c r="O89" i="3"/>
  <c r="N89" i="3"/>
  <c r="M89" i="3"/>
  <c r="L89" i="3"/>
  <c r="K89" i="3"/>
  <c r="AE88" i="3"/>
  <c r="Q88" i="3"/>
  <c r="W88" i="3" s="1"/>
  <c r="Y88" i="3" s="1"/>
  <c r="P88" i="3"/>
  <c r="V88" i="3" s="1"/>
  <c r="X88" i="3" s="1"/>
  <c r="O88" i="3"/>
  <c r="N88" i="3"/>
  <c r="M88" i="3"/>
  <c r="L88" i="3"/>
  <c r="K88" i="3"/>
  <c r="AE87" i="3"/>
  <c r="Q87" i="3"/>
  <c r="W87" i="3" s="1"/>
  <c r="Y87" i="3" s="1"/>
  <c r="P87" i="3"/>
  <c r="V87" i="3" s="1"/>
  <c r="X87" i="3" s="1"/>
  <c r="O87" i="3"/>
  <c r="N87" i="3"/>
  <c r="M87" i="3"/>
  <c r="L87" i="3"/>
  <c r="K87" i="3"/>
  <c r="AE86" i="3"/>
  <c r="Q86" i="3"/>
  <c r="W86" i="3" s="1"/>
  <c r="Y86" i="3" s="1"/>
  <c r="P86" i="3"/>
  <c r="V86" i="3" s="1"/>
  <c r="X86" i="3" s="1"/>
  <c r="O86" i="3"/>
  <c r="N86" i="3"/>
  <c r="M86" i="3"/>
  <c r="L86" i="3"/>
  <c r="K86" i="3"/>
  <c r="AE85" i="3"/>
  <c r="Q85" i="3"/>
  <c r="P85" i="3"/>
  <c r="V85" i="3" s="1"/>
  <c r="X85" i="3" s="1"/>
  <c r="O85" i="3"/>
  <c r="N85" i="3"/>
  <c r="M85" i="3"/>
  <c r="L85" i="3"/>
  <c r="K85" i="3"/>
  <c r="AE84" i="3"/>
  <c r="Q84" i="3"/>
  <c r="W84" i="3" s="1"/>
  <c r="Y84" i="3" s="1"/>
  <c r="P84" i="3"/>
  <c r="V84" i="3" s="1"/>
  <c r="X84" i="3" s="1"/>
  <c r="O84" i="3"/>
  <c r="N84" i="3"/>
  <c r="M84" i="3"/>
  <c r="L84" i="3"/>
  <c r="K84" i="3"/>
  <c r="AE83" i="3"/>
  <c r="Q83" i="3"/>
  <c r="W83" i="3" s="1"/>
  <c r="Y83" i="3" s="1"/>
  <c r="P83" i="3"/>
  <c r="V83" i="3" s="1"/>
  <c r="X83" i="3" s="1"/>
  <c r="O83" i="3"/>
  <c r="N83" i="3"/>
  <c r="M83" i="3"/>
  <c r="L83" i="3"/>
  <c r="K83" i="3"/>
  <c r="AE82" i="3"/>
  <c r="Q82" i="3"/>
  <c r="W82" i="3" s="1"/>
  <c r="Y82" i="3" s="1"/>
  <c r="P82" i="3"/>
  <c r="V82" i="3" s="1"/>
  <c r="X82" i="3" s="1"/>
  <c r="O82" i="3"/>
  <c r="N82" i="3"/>
  <c r="M82" i="3"/>
  <c r="L82" i="3"/>
  <c r="K82" i="3"/>
  <c r="AE81" i="3"/>
  <c r="Q81" i="3"/>
  <c r="P81" i="3"/>
  <c r="V81" i="3" s="1"/>
  <c r="X81" i="3" s="1"/>
  <c r="O81" i="3"/>
  <c r="N81" i="3"/>
  <c r="M81" i="3"/>
  <c r="L81" i="3"/>
  <c r="K81" i="3"/>
  <c r="AE80" i="3"/>
  <c r="Q80" i="3"/>
  <c r="W80" i="3" s="1"/>
  <c r="Y80" i="3" s="1"/>
  <c r="P80" i="3"/>
  <c r="V80" i="3" s="1"/>
  <c r="X80" i="3" s="1"/>
  <c r="O80" i="3"/>
  <c r="N80" i="3"/>
  <c r="M80" i="3"/>
  <c r="L80" i="3"/>
  <c r="K80" i="3"/>
  <c r="AE79" i="3"/>
  <c r="Q79" i="3"/>
  <c r="W79" i="3" s="1"/>
  <c r="Y79" i="3" s="1"/>
  <c r="P79" i="3"/>
  <c r="V79" i="3" s="1"/>
  <c r="X79" i="3" s="1"/>
  <c r="O79" i="3"/>
  <c r="N79" i="3"/>
  <c r="M79" i="3"/>
  <c r="L79" i="3"/>
  <c r="K79" i="3"/>
  <c r="AE78" i="3"/>
  <c r="Q78" i="3"/>
  <c r="W78" i="3" s="1"/>
  <c r="Y78" i="3" s="1"/>
  <c r="P78" i="3"/>
  <c r="V78" i="3" s="1"/>
  <c r="X78" i="3" s="1"/>
  <c r="O78" i="3"/>
  <c r="N78" i="3"/>
  <c r="M78" i="3"/>
  <c r="L78" i="3"/>
  <c r="K78" i="3"/>
  <c r="AE77" i="3"/>
  <c r="Q77" i="3"/>
  <c r="P77" i="3"/>
  <c r="V77" i="3" s="1"/>
  <c r="X77" i="3" s="1"/>
  <c r="O77" i="3"/>
  <c r="N77" i="3"/>
  <c r="M77" i="3"/>
  <c r="L77" i="3"/>
  <c r="K77" i="3"/>
  <c r="AE76" i="3"/>
  <c r="Q76" i="3"/>
  <c r="W76" i="3" s="1"/>
  <c r="Y76" i="3" s="1"/>
  <c r="P76" i="3"/>
  <c r="V76" i="3" s="1"/>
  <c r="X76" i="3" s="1"/>
  <c r="O76" i="3"/>
  <c r="N76" i="3"/>
  <c r="M76" i="3"/>
  <c r="L76" i="3"/>
  <c r="K76" i="3"/>
  <c r="AE75" i="3"/>
  <c r="Q75" i="3"/>
  <c r="W75" i="3" s="1"/>
  <c r="Y75" i="3" s="1"/>
  <c r="P75" i="3"/>
  <c r="V75" i="3" s="1"/>
  <c r="X75" i="3" s="1"/>
  <c r="O75" i="3"/>
  <c r="N75" i="3"/>
  <c r="M75" i="3"/>
  <c r="L75" i="3"/>
  <c r="K75" i="3"/>
  <c r="AE74" i="3"/>
  <c r="Q74" i="3"/>
  <c r="W74" i="3" s="1"/>
  <c r="Y74" i="3" s="1"/>
  <c r="P74" i="3"/>
  <c r="V74" i="3" s="1"/>
  <c r="X74" i="3" s="1"/>
  <c r="O74" i="3"/>
  <c r="N74" i="3"/>
  <c r="M74" i="3"/>
  <c r="L74" i="3"/>
  <c r="K74" i="3"/>
  <c r="AE73" i="3"/>
  <c r="Q73" i="3"/>
  <c r="P73" i="3"/>
  <c r="V73" i="3" s="1"/>
  <c r="X73" i="3" s="1"/>
  <c r="O73" i="3"/>
  <c r="N73" i="3"/>
  <c r="M73" i="3"/>
  <c r="L73" i="3"/>
  <c r="K73" i="3"/>
  <c r="AE72" i="3"/>
  <c r="Q72" i="3"/>
  <c r="W72" i="3" s="1"/>
  <c r="Y72" i="3" s="1"/>
  <c r="P72" i="3"/>
  <c r="V72" i="3" s="1"/>
  <c r="X72" i="3" s="1"/>
  <c r="O72" i="3"/>
  <c r="N72" i="3"/>
  <c r="M72" i="3"/>
  <c r="L72" i="3"/>
  <c r="K72" i="3"/>
  <c r="AE71" i="3"/>
  <c r="Q71" i="3"/>
  <c r="W71" i="3" s="1"/>
  <c r="Y71" i="3" s="1"/>
  <c r="P71" i="3"/>
  <c r="V71" i="3" s="1"/>
  <c r="X71" i="3" s="1"/>
  <c r="O71" i="3"/>
  <c r="N71" i="3"/>
  <c r="M71" i="3"/>
  <c r="L71" i="3"/>
  <c r="K71" i="3"/>
  <c r="AE70" i="3"/>
  <c r="Q70" i="3"/>
  <c r="P70" i="3"/>
  <c r="V70" i="3" s="1"/>
  <c r="X70" i="3" s="1"/>
  <c r="O70" i="3"/>
  <c r="N70" i="3"/>
  <c r="M70" i="3"/>
  <c r="L70" i="3"/>
  <c r="K70" i="3"/>
  <c r="AE69" i="3"/>
  <c r="Q69" i="3"/>
  <c r="W69" i="3" s="1"/>
  <c r="Y69" i="3" s="1"/>
  <c r="P69" i="3"/>
  <c r="V69" i="3" s="1"/>
  <c r="X69" i="3" s="1"/>
  <c r="O69" i="3"/>
  <c r="N69" i="3"/>
  <c r="M69" i="3"/>
  <c r="L69" i="3"/>
  <c r="K69" i="3"/>
  <c r="AE68" i="3"/>
  <c r="Q68" i="3"/>
  <c r="W68" i="3" s="1"/>
  <c r="Y68" i="3" s="1"/>
  <c r="P68" i="3"/>
  <c r="V68" i="3" s="1"/>
  <c r="X68" i="3" s="1"/>
  <c r="O68" i="3"/>
  <c r="N68" i="3"/>
  <c r="M68" i="3"/>
  <c r="L68" i="3"/>
  <c r="K68" i="3"/>
  <c r="AE67" i="3"/>
  <c r="Q67" i="3"/>
  <c r="W67" i="3" s="1"/>
  <c r="Y67" i="3" s="1"/>
  <c r="P67" i="3"/>
  <c r="V67" i="3" s="1"/>
  <c r="X67" i="3" s="1"/>
  <c r="O67" i="3"/>
  <c r="N67" i="3"/>
  <c r="M67" i="3"/>
  <c r="L67" i="3"/>
  <c r="K67" i="3"/>
  <c r="AE66" i="3"/>
  <c r="Q66" i="3"/>
  <c r="P66" i="3"/>
  <c r="V66" i="3" s="1"/>
  <c r="X66" i="3" s="1"/>
  <c r="O66" i="3"/>
  <c r="N66" i="3"/>
  <c r="M66" i="3"/>
  <c r="L66" i="3"/>
  <c r="K66" i="3"/>
  <c r="AE65" i="3"/>
  <c r="Q65" i="3"/>
  <c r="W65" i="3" s="1"/>
  <c r="Y65" i="3" s="1"/>
  <c r="P65" i="3"/>
  <c r="V65" i="3" s="1"/>
  <c r="X65" i="3" s="1"/>
  <c r="O65" i="3"/>
  <c r="N65" i="3"/>
  <c r="M65" i="3"/>
  <c r="L65" i="3"/>
  <c r="K65" i="3"/>
  <c r="AE64" i="3"/>
  <c r="Q64" i="3"/>
  <c r="W64" i="3" s="1"/>
  <c r="Y64" i="3" s="1"/>
  <c r="P64" i="3"/>
  <c r="V64" i="3" s="1"/>
  <c r="X64" i="3" s="1"/>
  <c r="O64" i="3"/>
  <c r="N64" i="3"/>
  <c r="M64" i="3"/>
  <c r="L64" i="3"/>
  <c r="K64" i="3"/>
  <c r="AE63" i="3"/>
  <c r="Q63" i="3"/>
  <c r="W63" i="3" s="1"/>
  <c r="Y63" i="3" s="1"/>
  <c r="P63" i="3"/>
  <c r="V63" i="3" s="1"/>
  <c r="X63" i="3" s="1"/>
  <c r="O63" i="3"/>
  <c r="N63" i="3"/>
  <c r="M63" i="3"/>
  <c r="L63" i="3"/>
  <c r="K63" i="3"/>
  <c r="AE62" i="3"/>
  <c r="Q62" i="3"/>
  <c r="P62" i="3"/>
  <c r="V62" i="3" s="1"/>
  <c r="X62" i="3" s="1"/>
  <c r="O62" i="3"/>
  <c r="N62" i="3"/>
  <c r="M62" i="3"/>
  <c r="L62" i="3"/>
  <c r="K62" i="3"/>
  <c r="AE61" i="3"/>
  <c r="Q61" i="3"/>
  <c r="W61" i="3" s="1"/>
  <c r="Y61" i="3" s="1"/>
  <c r="P61" i="3"/>
  <c r="V61" i="3" s="1"/>
  <c r="X61" i="3" s="1"/>
  <c r="O61" i="3"/>
  <c r="N61" i="3"/>
  <c r="M61" i="3"/>
  <c r="L61" i="3"/>
  <c r="K61" i="3"/>
  <c r="AE60" i="3"/>
  <c r="Q60" i="3"/>
  <c r="W60" i="3" s="1"/>
  <c r="Y60" i="3" s="1"/>
  <c r="P60" i="3"/>
  <c r="V60" i="3" s="1"/>
  <c r="X60" i="3" s="1"/>
  <c r="O60" i="3"/>
  <c r="N60" i="3"/>
  <c r="M60" i="3"/>
  <c r="L60" i="3"/>
  <c r="K60" i="3"/>
  <c r="AE59" i="3"/>
  <c r="Q59" i="3"/>
  <c r="W59" i="3" s="1"/>
  <c r="Y59" i="3" s="1"/>
  <c r="P59" i="3"/>
  <c r="V59" i="3" s="1"/>
  <c r="X59" i="3" s="1"/>
  <c r="O59" i="3"/>
  <c r="N59" i="3"/>
  <c r="M59" i="3"/>
  <c r="L59" i="3"/>
  <c r="K59" i="3"/>
  <c r="AE58" i="3"/>
  <c r="Q58" i="3"/>
  <c r="P58" i="3"/>
  <c r="V58" i="3" s="1"/>
  <c r="X58" i="3" s="1"/>
  <c r="O58" i="3"/>
  <c r="N58" i="3"/>
  <c r="M58" i="3"/>
  <c r="L58" i="3"/>
  <c r="K58" i="3"/>
  <c r="AE57" i="3"/>
  <c r="Q57" i="3"/>
  <c r="W57" i="3" s="1"/>
  <c r="Y57" i="3" s="1"/>
  <c r="P57" i="3"/>
  <c r="V57" i="3" s="1"/>
  <c r="X57" i="3" s="1"/>
  <c r="O57" i="3"/>
  <c r="N57" i="3"/>
  <c r="M57" i="3"/>
  <c r="L57" i="3"/>
  <c r="K57" i="3"/>
  <c r="AE56" i="3"/>
  <c r="Q56" i="3"/>
  <c r="W56" i="3" s="1"/>
  <c r="Y56" i="3" s="1"/>
  <c r="P56" i="3"/>
  <c r="V56" i="3" s="1"/>
  <c r="X56" i="3" s="1"/>
  <c r="O56" i="3"/>
  <c r="N56" i="3"/>
  <c r="M56" i="3"/>
  <c r="L56" i="3"/>
  <c r="K56" i="3"/>
  <c r="AE55" i="3"/>
  <c r="Q55" i="3"/>
  <c r="W55" i="3" s="1"/>
  <c r="Y55" i="3" s="1"/>
  <c r="P55" i="3"/>
  <c r="V55" i="3" s="1"/>
  <c r="X55" i="3" s="1"/>
  <c r="O55" i="3"/>
  <c r="N55" i="3"/>
  <c r="M55" i="3"/>
  <c r="L55" i="3"/>
  <c r="K55" i="3"/>
  <c r="AE54" i="3"/>
  <c r="Q54" i="3"/>
  <c r="P54" i="3"/>
  <c r="V54" i="3" s="1"/>
  <c r="X54" i="3" s="1"/>
  <c r="O54" i="3"/>
  <c r="N54" i="3"/>
  <c r="M54" i="3"/>
  <c r="L54" i="3"/>
  <c r="K54" i="3"/>
  <c r="AE53" i="3"/>
  <c r="Q53" i="3"/>
  <c r="W53" i="3" s="1"/>
  <c r="Y53" i="3" s="1"/>
  <c r="P53" i="3"/>
  <c r="V53" i="3" s="1"/>
  <c r="X53" i="3" s="1"/>
  <c r="O53" i="3"/>
  <c r="N53" i="3"/>
  <c r="M53" i="3"/>
  <c r="L53" i="3"/>
  <c r="K53" i="3"/>
  <c r="AE52" i="3"/>
  <c r="Q52" i="3"/>
  <c r="W52" i="3" s="1"/>
  <c r="Y52" i="3" s="1"/>
  <c r="P52" i="3"/>
  <c r="V52" i="3" s="1"/>
  <c r="X52" i="3" s="1"/>
  <c r="O52" i="3"/>
  <c r="N52" i="3"/>
  <c r="M52" i="3"/>
  <c r="L52" i="3"/>
  <c r="K52" i="3"/>
  <c r="AE51" i="3"/>
  <c r="Q51" i="3"/>
  <c r="W51" i="3" s="1"/>
  <c r="Y51" i="3" s="1"/>
  <c r="P51" i="3"/>
  <c r="V51" i="3" s="1"/>
  <c r="X51" i="3" s="1"/>
  <c r="O51" i="3"/>
  <c r="N51" i="3"/>
  <c r="M51" i="3"/>
  <c r="L51" i="3"/>
  <c r="K51" i="3"/>
  <c r="AE50" i="3"/>
  <c r="Q50" i="3"/>
  <c r="P50" i="3"/>
  <c r="V50" i="3" s="1"/>
  <c r="X50" i="3" s="1"/>
  <c r="O50" i="3"/>
  <c r="N50" i="3"/>
  <c r="M50" i="3"/>
  <c r="L50" i="3"/>
  <c r="K50" i="3"/>
  <c r="AE49" i="3"/>
  <c r="Q49" i="3"/>
  <c r="W49" i="3" s="1"/>
  <c r="Y49" i="3" s="1"/>
  <c r="P49" i="3"/>
  <c r="V49" i="3" s="1"/>
  <c r="X49" i="3" s="1"/>
  <c r="O49" i="3"/>
  <c r="N49" i="3"/>
  <c r="M49" i="3"/>
  <c r="L49" i="3"/>
  <c r="K49" i="3"/>
  <c r="AE48" i="3"/>
  <c r="Q48" i="3"/>
  <c r="W48" i="3" s="1"/>
  <c r="Y48" i="3" s="1"/>
  <c r="P48" i="3"/>
  <c r="V48" i="3" s="1"/>
  <c r="X48" i="3" s="1"/>
  <c r="O48" i="3"/>
  <c r="N48" i="3"/>
  <c r="M48" i="3"/>
  <c r="L48" i="3"/>
  <c r="K48" i="3"/>
  <c r="AE47" i="3"/>
  <c r="Q47" i="3"/>
  <c r="W47" i="3" s="1"/>
  <c r="Y47" i="3" s="1"/>
  <c r="P47" i="3"/>
  <c r="V47" i="3" s="1"/>
  <c r="X47" i="3" s="1"/>
  <c r="O47" i="3"/>
  <c r="N47" i="3"/>
  <c r="M47" i="3"/>
  <c r="L47" i="3"/>
  <c r="K47" i="3"/>
  <c r="AE46" i="3"/>
  <c r="Q46" i="3"/>
  <c r="P46" i="3"/>
  <c r="V46" i="3" s="1"/>
  <c r="X46" i="3" s="1"/>
  <c r="O46" i="3"/>
  <c r="N46" i="3"/>
  <c r="M46" i="3"/>
  <c r="L46" i="3"/>
  <c r="K46" i="3"/>
  <c r="AE45" i="3"/>
  <c r="Q45" i="3"/>
  <c r="W45" i="3" s="1"/>
  <c r="Y45" i="3" s="1"/>
  <c r="P45" i="3"/>
  <c r="V45" i="3" s="1"/>
  <c r="X45" i="3" s="1"/>
  <c r="O45" i="3"/>
  <c r="N45" i="3"/>
  <c r="M45" i="3"/>
  <c r="L45" i="3"/>
  <c r="K45" i="3"/>
  <c r="AE44" i="3"/>
  <c r="Q44" i="3"/>
  <c r="W44" i="3" s="1"/>
  <c r="Y44" i="3" s="1"/>
  <c r="P44" i="3"/>
  <c r="V44" i="3" s="1"/>
  <c r="X44" i="3" s="1"/>
  <c r="O44" i="3"/>
  <c r="N44" i="3"/>
  <c r="M44" i="3"/>
  <c r="L44" i="3"/>
  <c r="K44" i="3"/>
  <c r="AE43" i="3"/>
  <c r="Q43" i="3"/>
  <c r="W43" i="3" s="1"/>
  <c r="Y43" i="3" s="1"/>
  <c r="P43" i="3"/>
  <c r="V43" i="3" s="1"/>
  <c r="X43" i="3" s="1"/>
  <c r="O43" i="3"/>
  <c r="N43" i="3"/>
  <c r="M43" i="3"/>
  <c r="L43" i="3"/>
  <c r="K43" i="3"/>
  <c r="AE42" i="3"/>
  <c r="Q42" i="3"/>
  <c r="P42" i="3"/>
  <c r="V42" i="3" s="1"/>
  <c r="X42" i="3" s="1"/>
  <c r="O42" i="3"/>
  <c r="N42" i="3"/>
  <c r="M42" i="3"/>
  <c r="L42" i="3"/>
  <c r="K42" i="3"/>
  <c r="AE41" i="3"/>
  <c r="Q41" i="3"/>
  <c r="W41" i="3" s="1"/>
  <c r="Y41" i="3" s="1"/>
  <c r="P41" i="3"/>
  <c r="V41" i="3" s="1"/>
  <c r="X41" i="3" s="1"/>
  <c r="O41" i="3"/>
  <c r="N41" i="3"/>
  <c r="M41" i="3"/>
  <c r="L41" i="3"/>
  <c r="K41" i="3"/>
  <c r="AE40" i="3"/>
  <c r="Q40" i="3"/>
  <c r="P40" i="3"/>
  <c r="V40" i="3" s="1"/>
  <c r="X40" i="3" s="1"/>
  <c r="O40" i="3"/>
  <c r="N40" i="3"/>
  <c r="M40" i="3"/>
  <c r="L40" i="3"/>
  <c r="K40" i="3"/>
  <c r="AE39" i="3"/>
  <c r="Q39" i="3"/>
  <c r="W39" i="3" s="1"/>
  <c r="Y39" i="3" s="1"/>
  <c r="P39" i="3"/>
  <c r="V39" i="3" s="1"/>
  <c r="X39" i="3" s="1"/>
  <c r="O39" i="3"/>
  <c r="N39" i="3"/>
  <c r="M39" i="3"/>
  <c r="L39" i="3"/>
  <c r="K39" i="3"/>
  <c r="AE38" i="3"/>
  <c r="Q38" i="3"/>
  <c r="P38" i="3"/>
  <c r="V38" i="3" s="1"/>
  <c r="X38" i="3" s="1"/>
  <c r="O38" i="3"/>
  <c r="N38" i="3"/>
  <c r="M38" i="3"/>
  <c r="L38" i="3"/>
  <c r="K38" i="3"/>
  <c r="AE37" i="3"/>
  <c r="Q37" i="3"/>
  <c r="P37" i="3"/>
  <c r="V37" i="3" s="1"/>
  <c r="X37" i="3" s="1"/>
  <c r="O37" i="3"/>
  <c r="N37" i="3"/>
  <c r="M37" i="3"/>
  <c r="L37" i="3"/>
  <c r="K37" i="3"/>
  <c r="AE36" i="3"/>
  <c r="Q36" i="3"/>
  <c r="S36" i="3" s="1"/>
  <c r="P36" i="3"/>
  <c r="V36" i="3" s="1"/>
  <c r="X36" i="3" s="1"/>
  <c r="O36" i="3"/>
  <c r="N36" i="3"/>
  <c r="M36" i="3"/>
  <c r="L36" i="3"/>
  <c r="K36" i="3"/>
  <c r="AE35" i="3"/>
  <c r="Q35" i="3"/>
  <c r="W35" i="3" s="1"/>
  <c r="Y35" i="3" s="1"/>
  <c r="P35" i="3"/>
  <c r="V35" i="3" s="1"/>
  <c r="X35" i="3" s="1"/>
  <c r="O35" i="3"/>
  <c r="N35" i="3"/>
  <c r="M35" i="3"/>
  <c r="L35" i="3"/>
  <c r="K35" i="3"/>
  <c r="AE34" i="3"/>
  <c r="Q34" i="3"/>
  <c r="W34" i="3" s="1"/>
  <c r="Y34" i="3" s="1"/>
  <c r="P34" i="3"/>
  <c r="V34" i="3" s="1"/>
  <c r="X34" i="3" s="1"/>
  <c r="O34" i="3"/>
  <c r="N34" i="3"/>
  <c r="M34" i="3"/>
  <c r="L34" i="3"/>
  <c r="K34" i="3"/>
  <c r="AE33" i="3"/>
  <c r="Q33" i="3"/>
  <c r="W33" i="3" s="1"/>
  <c r="Y33" i="3" s="1"/>
  <c r="P33" i="3"/>
  <c r="V33" i="3" s="1"/>
  <c r="X33" i="3" s="1"/>
  <c r="O33" i="3"/>
  <c r="N33" i="3"/>
  <c r="M33" i="3"/>
  <c r="L33" i="3"/>
  <c r="K33" i="3"/>
  <c r="AE32" i="3"/>
  <c r="Q32" i="3"/>
  <c r="W32" i="3" s="1"/>
  <c r="Y32" i="3" s="1"/>
  <c r="P32" i="3"/>
  <c r="V32" i="3" s="1"/>
  <c r="X32" i="3" s="1"/>
  <c r="O32" i="3"/>
  <c r="N32" i="3"/>
  <c r="M32" i="3"/>
  <c r="L32" i="3"/>
  <c r="K32" i="3"/>
  <c r="AE31" i="3"/>
  <c r="Q31" i="3"/>
  <c r="W31" i="3" s="1"/>
  <c r="Y31" i="3" s="1"/>
  <c r="P31" i="3"/>
  <c r="V31" i="3" s="1"/>
  <c r="X31" i="3" s="1"/>
  <c r="O31" i="3"/>
  <c r="N31" i="3"/>
  <c r="M31" i="3"/>
  <c r="L31" i="3"/>
  <c r="K31" i="3"/>
  <c r="AE30" i="3"/>
  <c r="Q30" i="3"/>
  <c r="P30" i="3"/>
  <c r="V30" i="3" s="1"/>
  <c r="X30" i="3" s="1"/>
  <c r="O30" i="3"/>
  <c r="N30" i="3"/>
  <c r="M30" i="3"/>
  <c r="L30" i="3"/>
  <c r="K30" i="3"/>
  <c r="AE29" i="3"/>
  <c r="Q29" i="3"/>
  <c r="W29" i="3" s="1"/>
  <c r="Y29" i="3" s="1"/>
  <c r="P29" i="3"/>
  <c r="V29" i="3" s="1"/>
  <c r="X29" i="3" s="1"/>
  <c r="O29" i="3"/>
  <c r="N29" i="3"/>
  <c r="M29" i="3"/>
  <c r="L29" i="3"/>
  <c r="K29" i="3"/>
  <c r="AE28" i="3"/>
  <c r="Q28" i="3"/>
  <c r="W28" i="3" s="1"/>
  <c r="P28" i="3"/>
  <c r="V28" i="3" s="1"/>
  <c r="X28" i="3" s="1"/>
  <c r="O28" i="3"/>
  <c r="N28" i="3"/>
  <c r="M28" i="3"/>
  <c r="L28" i="3"/>
  <c r="K28" i="3"/>
  <c r="AE27" i="3"/>
  <c r="Q27" i="3"/>
  <c r="W27" i="3" s="1"/>
  <c r="Y27" i="3" s="1"/>
  <c r="P27" i="3"/>
  <c r="V27" i="3" s="1"/>
  <c r="X27" i="3" s="1"/>
  <c r="O27" i="3"/>
  <c r="N27" i="3"/>
  <c r="M27" i="3"/>
  <c r="L27" i="3"/>
  <c r="K27" i="3"/>
  <c r="AE26" i="3"/>
  <c r="Q26" i="3"/>
  <c r="P26" i="3"/>
  <c r="V26" i="3" s="1"/>
  <c r="X26" i="3" s="1"/>
  <c r="O26" i="3"/>
  <c r="N26" i="3"/>
  <c r="M26" i="3"/>
  <c r="L26" i="3"/>
  <c r="K26" i="3"/>
  <c r="AE25" i="3"/>
  <c r="Q25" i="3"/>
  <c r="W25" i="3" s="1"/>
  <c r="Y25" i="3" s="1"/>
  <c r="P25" i="3"/>
  <c r="V25" i="3" s="1"/>
  <c r="X25" i="3" s="1"/>
  <c r="O25" i="3"/>
  <c r="N25" i="3"/>
  <c r="M25" i="3"/>
  <c r="L25" i="3"/>
  <c r="K25" i="3"/>
  <c r="AE24" i="3"/>
  <c r="Q24" i="3"/>
  <c r="W24" i="3" s="1"/>
  <c r="Y24" i="3" s="1"/>
  <c r="P24" i="3"/>
  <c r="V24" i="3" s="1"/>
  <c r="X24" i="3" s="1"/>
  <c r="O24" i="3"/>
  <c r="N24" i="3"/>
  <c r="M24" i="3"/>
  <c r="L24" i="3"/>
  <c r="K24" i="3"/>
  <c r="AE23" i="3"/>
  <c r="Q23" i="3"/>
  <c r="W23" i="3" s="1"/>
  <c r="Y23" i="3" s="1"/>
  <c r="P23" i="3"/>
  <c r="V23" i="3" s="1"/>
  <c r="X23" i="3" s="1"/>
  <c r="O23" i="3"/>
  <c r="N23" i="3"/>
  <c r="M23" i="3"/>
  <c r="L23" i="3"/>
  <c r="K23" i="3"/>
  <c r="AE22" i="3"/>
  <c r="Q22" i="3"/>
  <c r="P22" i="3"/>
  <c r="V22" i="3" s="1"/>
  <c r="X22" i="3" s="1"/>
  <c r="O22" i="3"/>
  <c r="N22" i="3"/>
  <c r="M22" i="3"/>
  <c r="L22" i="3"/>
  <c r="K22" i="3"/>
  <c r="AE21" i="3"/>
  <c r="Q21" i="3"/>
  <c r="W21" i="3" s="1"/>
  <c r="Y21" i="3" s="1"/>
  <c r="P21" i="3"/>
  <c r="V21" i="3" s="1"/>
  <c r="X21" i="3" s="1"/>
  <c r="O21" i="3"/>
  <c r="N21" i="3"/>
  <c r="M21" i="3"/>
  <c r="L21" i="3"/>
  <c r="K21" i="3"/>
  <c r="AE20" i="3"/>
  <c r="Q20" i="3"/>
  <c r="W20" i="3" s="1"/>
  <c r="Y20" i="3" s="1"/>
  <c r="P20" i="3"/>
  <c r="V20" i="3" s="1"/>
  <c r="X20" i="3" s="1"/>
  <c r="O20" i="3"/>
  <c r="N20" i="3"/>
  <c r="M20" i="3"/>
  <c r="L20" i="3"/>
  <c r="K20" i="3"/>
  <c r="AE19" i="3"/>
  <c r="Q19" i="3"/>
  <c r="W19" i="3" s="1"/>
  <c r="Y19" i="3" s="1"/>
  <c r="P19" i="3"/>
  <c r="V19" i="3" s="1"/>
  <c r="X19" i="3" s="1"/>
  <c r="O19" i="3"/>
  <c r="N19" i="3"/>
  <c r="M19" i="3"/>
  <c r="L19" i="3"/>
  <c r="K19" i="3"/>
  <c r="AE18" i="3"/>
  <c r="Q18" i="3"/>
  <c r="P18" i="3"/>
  <c r="V18" i="3" s="1"/>
  <c r="X18" i="3" s="1"/>
  <c r="O18" i="3"/>
  <c r="N18" i="3"/>
  <c r="M18" i="3"/>
  <c r="L18" i="3"/>
  <c r="K18" i="3"/>
  <c r="AE17" i="3"/>
  <c r="Q17" i="3"/>
  <c r="W17" i="3" s="1"/>
  <c r="Y17" i="3" s="1"/>
  <c r="P17" i="3"/>
  <c r="V17" i="3" s="1"/>
  <c r="X17" i="3" s="1"/>
  <c r="O17" i="3"/>
  <c r="N17" i="3"/>
  <c r="M17" i="3"/>
  <c r="L17" i="3"/>
  <c r="K17" i="3"/>
  <c r="AE16" i="3"/>
  <c r="Q16" i="3"/>
  <c r="W16" i="3" s="1"/>
  <c r="Y16" i="3" s="1"/>
  <c r="P16" i="3"/>
  <c r="V16" i="3" s="1"/>
  <c r="X16" i="3" s="1"/>
  <c r="O16" i="3"/>
  <c r="N16" i="3"/>
  <c r="M16" i="3"/>
  <c r="L16" i="3"/>
  <c r="K16" i="3"/>
  <c r="AE15" i="3"/>
  <c r="Q15" i="3"/>
  <c r="W15" i="3" s="1"/>
  <c r="P15" i="3"/>
  <c r="V15" i="3" s="1"/>
  <c r="O15" i="3"/>
  <c r="N15" i="3"/>
  <c r="M15" i="3"/>
  <c r="L15" i="3"/>
  <c r="K15" i="3"/>
  <c r="AE14" i="3"/>
  <c r="Q14" i="3"/>
  <c r="W14" i="3" s="1"/>
  <c r="P14" i="3"/>
  <c r="V14" i="3" s="1"/>
  <c r="O14" i="3"/>
  <c r="N14" i="3"/>
  <c r="M14" i="3"/>
  <c r="L14" i="3"/>
  <c r="K14" i="3"/>
  <c r="AE13" i="3"/>
  <c r="Q13" i="3"/>
  <c r="W13" i="3" s="1"/>
  <c r="P13" i="3"/>
  <c r="V13" i="3" s="1"/>
  <c r="O13" i="3"/>
  <c r="N13" i="3"/>
  <c r="M13" i="3"/>
  <c r="L13" i="3"/>
  <c r="K13" i="3"/>
  <c r="AE12" i="3"/>
  <c r="Q12" i="3"/>
  <c r="W12" i="3" s="1"/>
  <c r="P12" i="3"/>
  <c r="V12" i="3" s="1"/>
  <c r="O12" i="3"/>
  <c r="N12" i="3"/>
  <c r="M12" i="3"/>
  <c r="L12" i="3"/>
  <c r="K12" i="3"/>
  <c r="AE11" i="3"/>
  <c r="Q11" i="3"/>
  <c r="W11" i="3" s="1"/>
  <c r="P11" i="3"/>
  <c r="V11" i="3" s="1"/>
  <c r="O11" i="3"/>
  <c r="N11" i="3"/>
  <c r="M11" i="3"/>
  <c r="L11" i="3"/>
  <c r="K11" i="3"/>
  <c r="AE10" i="3"/>
  <c r="Q10" i="3"/>
  <c r="W10" i="3" s="1"/>
  <c r="Y10" i="3" s="1"/>
  <c r="P10" i="3"/>
  <c r="V10" i="3" s="1"/>
  <c r="O10" i="3"/>
  <c r="N10" i="3"/>
  <c r="M10" i="3"/>
  <c r="L10" i="3"/>
  <c r="K10" i="3"/>
  <c r="AE9" i="3"/>
  <c r="Q9" i="3"/>
  <c r="W9" i="3" s="1"/>
  <c r="P9" i="3"/>
  <c r="V9" i="3" s="1"/>
  <c r="O9" i="3"/>
  <c r="N9" i="3"/>
  <c r="M9" i="3"/>
  <c r="L9" i="3"/>
  <c r="K9" i="3"/>
  <c r="AE8" i="3"/>
  <c r="Q8" i="3"/>
  <c r="W8" i="3" s="1"/>
  <c r="P8" i="3"/>
  <c r="V8" i="3" s="1"/>
  <c r="O8" i="3"/>
  <c r="N8" i="3"/>
  <c r="M8" i="3"/>
  <c r="L8" i="3"/>
  <c r="K8" i="3"/>
  <c r="AE7" i="3"/>
  <c r="Q7" i="3"/>
  <c r="W7" i="3" s="1"/>
  <c r="P7" i="3"/>
  <c r="V7" i="3" s="1"/>
  <c r="O7" i="3"/>
  <c r="N7" i="3"/>
  <c r="M7" i="3"/>
  <c r="L7" i="3"/>
  <c r="K7" i="3"/>
  <c r="AE6" i="3"/>
  <c r="Q6" i="3"/>
  <c r="W6" i="3" s="1"/>
  <c r="P6" i="3"/>
  <c r="V6" i="3" s="1"/>
  <c r="O6" i="3"/>
  <c r="N6" i="3"/>
  <c r="M6" i="3"/>
  <c r="L6" i="3"/>
  <c r="K6" i="3"/>
  <c r="AE5" i="3"/>
  <c r="Q5" i="3"/>
  <c r="W5" i="3" s="1"/>
  <c r="P5" i="3"/>
  <c r="V5" i="3" s="1"/>
  <c r="O5" i="3"/>
  <c r="N5" i="3"/>
  <c r="M5" i="3"/>
  <c r="L5" i="3"/>
  <c r="K5" i="3"/>
  <c r="AE4" i="3"/>
  <c r="Q4" i="3"/>
  <c r="P4" i="3"/>
  <c r="V4" i="3" s="1"/>
  <c r="O4" i="3"/>
  <c r="N4" i="3"/>
  <c r="M4" i="3"/>
  <c r="L4" i="3"/>
  <c r="K4" i="3"/>
  <c r="R21" i="1"/>
  <c r="F26" i="1"/>
  <c r="F25" i="1"/>
  <c r="F23" i="1"/>
  <c r="F22" i="1"/>
  <c r="F21" i="1"/>
  <c r="F20" i="1"/>
  <c r="F18" i="1"/>
  <c r="F17" i="1"/>
  <c r="F16" i="1"/>
  <c r="K15" i="1"/>
  <c r="G15" i="1"/>
  <c r="I15" i="1" s="1"/>
  <c r="W14" i="1"/>
  <c r="W15" i="1" s="1"/>
  <c r="W16" i="1" s="1"/>
  <c r="F8" i="1"/>
  <c r="J43" i="8" l="1"/>
  <c r="J45" i="8" s="1"/>
  <c r="Y28" i="3"/>
  <c r="I3" i="9"/>
  <c r="L3" i="7"/>
  <c r="M3" i="7" s="1"/>
  <c r="N13" i="7"/>
  <c r="U13" i="7" s="1"/>
  <c r="O22" i="9"/>
  <c r="O24" i="9"/>
  <c r="J38" i="7"/>
  <c r="L38" i="7" s="1"/>
  <c r="M38" i="7" s="1"/>
  <c r="K40" i="8"/>
  <c r="L40" i="8" s="1"/>
  <c r="R40" i="8" s="1"/>
  <c r="T40" i="8" s="1"/>
  <c r="N31" i="7"/>
  <c r="U31" i="7" s="1"/>
  <c r="N9" i="7"/>
  <c r="U9" i="7" s="1"/>
  <c r="S96" i="3"/>
  <c r="S24" i="3"/>
  <c r="O19" i="9"/>
  <c r="O21" i="9"/>
  <c r="O27" i="9"/>
  <c r="I37" i="9"/>
  <c r="O39" i="9"/>
  <c r="O41" i="9"/>
  <c r="J18" i="7"/>
  <c r="L18" i="7" s="1"/>
  <c r="M18" i="7" s="1"/>
  <c r="K19" i="8"/>
  <c r="L19" i="8" s="1"/>
  <c r="N19" i="8" s="1"/>
  <c r="Z19" i="8"/>
  <c r="S111" i="3"/>
  <c r="W221" i="3"/>
  <c r="Y221" i="3" s="1"/>
  <c r="L15" i="7"/>
  <c r="M15" i="7" s="1"/>
  <c r="T15" i="7" s="1"/>
  <c r="K30" i="8"/>
  <c r="L30" i="8" s="1"/>
  <c r="R30" i="8" s="1"/>
  <c r="T30" i="8" s="1"/>
  <c r="Z30" i="8"/>
  <c r="I27" i="9"/>
  <c r="L21" i="7"/>
  <c r="M21" i="7" s="1"/>
  <c r="L23" i="7"/>
  <c r="M23" i="7" s="1"/>
  <c r="L25" i="7"/>
  <c r="M25" i="7" s="1"/>
  <c r="T25" i="7" s="1"/>
  <c r="L29" i="7"/>
  <c r="M29" i="7" s="1"/>
  <c r="T29" i="7" s="1"/>
  <c r="L40" i="7"/>
  <c r="M40" i="7" s="1"/>
  <c r="S41" i="11"/>
  <c r="K9" i="8"/>
  <c r="L9" i="8" s="1"/>
  <c r="S56" i="3"/>
  <c r="S87" i="3"/>
  <c r="L10" i="4"/>
  <c r="K11" i="8"/>
  <c r="L11" i="8" s="1"/>
  <c r="N11" i="8" s="1"/>
  <c r="Z11" i="8"/>
  <c r="I31" i="9"/>
  <c r="L12" i="7"/>
  <c r="M12" i="7" s="1"/>
  <c r="L31" i="7"/>
  <c r="M31" i="7" s="1"/>
  <c r="L16" i="7"/>
  <c r="M16" i="7" s="1"/>
  <c r="T16" i="7" s="1"/>
  <c r="L35" i="7"/>
  <c r="M35" i="7" s="1"/>
  <c r="N35" i="7"/>
  <c r="U35" i="7" s="1"/>
  <c r="O34" i="9"/>
  <c r="I36" i="9"/>
  <c r="L5" i="7"/>
  <c r="M5" i="7" s="1"/>
  <c r="L9" i="7"/>
  <c r="M9" i="7" s="1"/>
  <c r="L24" i="7"/>
  <c r="M24" i="7" s="1"/>
  <c r="L39" i="7"/>
  <c r="M39" i="7" s="1"/>
  <c r="K27" i="8"/>
  <c r="L27" i="8" s="1"/>
  <c r="N27" i="8" s="1"/>
  <c r="Z27" i="8"/>
  <c r="K28" i="8"/>
  <c r="L28" i="8" s="1"/>
  <c r="L13" i="7"/>
  <c r="M13" i="7" s="1"/>
  <c r="S103" i="3"/>
  <c r="K38" i="8"/>
  <c r="L38" i="8" s="1"/>
  <c r="R38" i="8" s="1"/>
  <c r="T38" i="8" s="1"/>
  <c r="Z38" i="8"/>
  <c r="L8" i="11"/>
  <c r="K14" i="8"/>
  <c r="L14" i="8" s="1"/>
  <c r="R14" i="8" s="1"/>
  <c r="T14" i="8" s="1"/>
  <c r="Z14" i="8"/>
  <c r="K20" i="8"/>
  <c r="L20" i="8" s="1"/>
  <c r="R20" i="8" s="1"/>
  <c r="T20" i="8" s="1"/>
  <c r="K33" i="8"/>
  <c r="L33" i="8" s="1"/>
  <c r="R33" i="8" s="1"/>
  <c r="K37" i="8"/>
  <c r="L37" i="8" s="1"/>
  <c r="R37" i="8" s="1"/>
  <c r="T37" i="8" s="1"/>
  <c r="L32" i="7"/>
  <c r="M32" i="7" s="1"/>
  <c r="S35" i="3"/>
  <c r="L36" i="4"/>
  <c r="K8" i="8"/>
  <c r="L8" i="8" s="1"/>
  <c r="N8" i="8" s="1"/>
  <c r="K22" i="8"/>
  <c r="L22" i="8" s="1"/>
  <c r="R22" i="8" s="1"/>
  <c r="T22" i="8" s="1"/>
  <c r="Z22" i="8"/>
  <c r="K35" i="8"/>
  <c r="L35" i="8" s="1"/>
  <c r="Z35" i="8"/>
  <c r="I42" i="9"/>
  <c r="L36" i="7"/>
  <c r="M36" i="7" s="1"/>
  <c r="S52" i="3"/>
  <c r="S91" i="3"/>
  <c r="S118" i="3"/>
  <c r="S60" i="3"/>
  <c r="S83" i="3"/>
  <c r="S102" i="3"/>
  <c r="S128" i="3"/>
  <c r="S28" i="3"/>
  <c r="S32" i="3"/>
  <c r="S48" i="3"/>
  <c r="S68" i="3"/>
  <c r="S94" i="3"/>
  <c r="S107" i="3"/>
  <c r="T222" i="3"/>
  <c r="R130" i="3"/>
  <c r="T131" i="3"/>
  <c r="X7" i="3"/>
  <c r="T103" i="3"/>
  <c r="X14" i="3"/>
  <c r="X15" i="3"/>
  <c r="T44" i="3"/>
  <c r="S64" i="3"/>
  <c r="S95" i="3"/>
  <c r="S114" i="3"/>
  <c r="S218" i="3"/>
  <c r="S33" i="11"/>
  <c r="K13" i="8"/>
  <c r="L13" i="8" s="1"/>
  <c r="R13" i="8" s="1"/>
  <c r="T13" i="8" s="1"/>
  <c r="K32" i="8"/>
  <c r="L32" i="8" s="1"/>
  <c r="R32" i="8" s="1"/>
  <c r="T32" i="8" s="1"/>
  <c r="N3" i="9"/>
  <c r="I7" i="9"/>
  <c r="I11" i="9"/>
  <c r="I22" i="9"/>
  <c r="N12" i="7"/>
  <c r="U12" i="7" s="1"/>
  <c r="J30" i="7"/>
  <c r="S16" i="3"/>
  <c r="S75" i="3"/>
  <c r="S98" i="3"/>
  <c r="S122" i="3"/>
  <c r="L20" i="4"/>
  <c r="L34" i="4"/>
  <c r="L42" i="4"/>
  <c r="N5" i="8"/>
  <c r="I15" i="9"/>
  <c r="J6" i="7"/>
  <c r="N32" i="7"/>
  <c r="U32" i="7" s="1"/>
  <c r="S20" i="3"/>
  <c r="S44" i="3"/>
  <c r="S79" i="3"/>
  <c r="T90" i="3"/>
  <c r="T91" i="3"/>
  <c r="S99" i="3"/>
  <c r="S126" i="3"/>
  <c r="R133" i="3"/>
  <c r="S223" i="3"/>
  <c r="L4" i="4"/>
  <c r="L12" i="4"/>
  <c r="O42" i="9"/>
  <c r="J14" i="7"/>
  <c r="W36" i="3"/>
  <c r="Y36" i="3" s="1"/>
  <c r="T59" i="3"/>
  <c r="S21" i="11"/>
  <c r="T4" i="8"/>
  <c r="K41" i="8"/>
  <c r="L41" i="8" s="1"/>
  <c r="R41" i="8" s="1"/>
  <c r="T41" i="8" s="1"/>
  <c r="I29" i="9"/>
  <c r="O31" i="9"/>
  <c r="N5" i="7"/>
  <c r="U5" i="7" s="1"/>
  <c r="J41" i="7"/>
  <c r="X5" i="3"/>
  <c r="X6" i="3"/>
  <c r="L16" i="11"/>
  <c r="X8" i="3"/>
  <c r="X9" i="3"/>
  <c r="T68" i="3"/>
  <c r="L39" i="11"/>
  <c r="J4" i="7"/>
  <c r="X11" i="3"/>
  <c r="T75" i="3"/>
  <c r="J33" i="7"/>
  <c r="D43" i="8"/>
  <c r="S106" i="3"/>
  <c r="S112" i="3"/>
  <c r="S119" i="3"/>
  <c r="S127" i="3"/>
  <c r="S215" i="3"/>
  <c r="Z223" i="3"/>
  <c r="S110" i="3"/>
  <c r="S115" i="3"/>
  <c r="T122" i="3"/>
  <c r="S123" i="3"/>
  <c r="W216" i="3"/>
  <c r="Y216" i="3" s="1"/>
  <c r="R220" i="3"/>
  <c r="W97" i="3"/>
  <c r="Y97" i="3" s="1"/>
  <c r="S97" i="3"/>
  <c r="N40" i="8"/>
  <c r="S21" i="3"/>
  <c r="W22" i="3"/>
  <c r="Y22" i="3" s="1"/>
  <c r="S22" i="3"/>
  <c r="S29" i="3"/>
  <c r="W30" i="3"/>
  <c r="Y30" i="3" s="1"/>
  <c r="S30" i="3"/>
  <c r="S45" i="3"/>
  <c r="W46" i="3"/>
  <c r="Y46" i="3" s="1"/>
  <c r="S46" i="3"/>
  <c r="W54" i="3"/>
  <c r="Y54" i="3" s="1"/>
  <c r="S54" i="3"/>
  <c r="S61" i="3"/>
  <c r="W77" i="3"/>
  <c r="Y77" i="3" s="1"/>
  <c r="S77" i="3"/>
  <c r="S84" i="3"/>
  <c r="W85" i="3"/>
  <c r="Y85" i="3" s="1"/>
  <c r="S85" i="3"/>
  <c r="S92" i="3"/>
  <c r="W93" i="3"/>
  <c r="Y93" i="3" s="1"/>
  <c r="S93" i="3"/>
  <c r="S124" i="3"/>
  <c r="W125" i="3"/>
  <c r="Y125" i="3" s="1"/>
  <c r="S125" i="3"/>
  <c r="S136" i="3"/>
  <c r="S217" i="3"/>
  <c r="S220" i="3"/>
  <c r="Q26" i="4"/>
  <c r="S26" i="4" s="1"/>
  <c r="L26" i="4"/>
  <c r="Q224" i="3"/>
  <c r="Q226" i="3" s="1"/>
  <c r="W226" i="3" s="1"/>
  <c r="W113" i="3"/>
  <c r="Y113" i="3" s="1"/>
  <c r="S113" i="3"/>
  <c r="T164" i="3"/>
  <c r="V164" i="3"/>
  <c r="X164" i="3" s="1"/>
  <c r="T174" i="3"/>
  <c r="V174" i="3"/>
  <c r="X174" i="3" s="1"/>
  <c r="T196" i="3"/>
  <c r="V196" i="3"/>
  <c r="X196" i="3" s="1"/>
  <c r="T206" i="3"/>
  <c r="V206" i="3"/>
  <c r="X206" i="3" s="1"/>
  <c r="Q28" i="4"/>
  <c r="S28" i="4" s="1"/>
  <c r="L28" i="4"/>
  <c r="P28" i="11"/>
  <c r="L28" i="11"/>
  <c r="S34" i="3"/>
  <c r="W37" i="3"/>
  <c r="Y37" i="3" s="1"/>
  <c r="S37" i="3"/>
  <c r="S39" i="3"/>
  <c r="W40" i="3"/>
  <c r="Y40" i="3" s="1"/>
  <c r="S40" i="3"/>
  <c r="S53" i="3"/>
  <c r="W62" i="3"/>
  <c r="Y62" i="3" s="1"/>
  <c r="S62" i="3"/>
  <c r="S69" i="3"/>
  <c r="W70" i="3"/>
  <c r="Y70" i="3" s="1"/>
  <c r="S70" i="3"/>
  <c r="S76" i="3"/>
  <c r="S108" i="3"/>
  <c r="W109" i="3"/>
  <c r="Y109" i="3" s="1"/>
  <c r="S109" i="3"/>
  <c r="W214" i="3"/>
  <c r="Y214" i="3" s="1"/>
  <c r="S214" i="3"/>
  <c r="P36" i="11"/>
  <c r="S36" i="11" s="1"/>
  <c r="L36" i="11"/>
  <c r="T71" i="3"/>
  <c r="S104" i="3"/>
  <c r="W105" i="3"/>
  <c r="Y105" i="3" s="1"/>
  <c r="S105" i="3"/>
  <c r="S120" i="3"/>
  <c r="W121" i="3"/>
  <c r="Y121" i="3" s="1"/>
  <c r="S121" i="3"/>
  <c r="T158" i="3"/>
  <c r="V158" i="3"/>
  <c r="X158" i="3" s="1"/>
  <c r="T180" i="3"/>
  <c r="V180" i="3"/>
  <c r="X180" i="3" s="1"/>
  <c r="T190" i="3"/>
  <c r="V190" i="3"/>
  <c r="X190" i="3" s="1"/>
  <c r="W4" i="3"/>
  <c r="X4" i="3" s="1"/>
  <c r="Y6" i="3"/>
  <c r="S11" i="3"/>
  <c r="S17" i="3"/>
  <c r="W18" i="3"/>
  <c r="Y18" i="3" s="1"/>
  <c r="S18" i="3"/>
  <c r="S25" i="3"/>
  <c r="W26" i="3"/>
  <c r="Y26" i="3" s="1"/>
  <c r="S26" i="3"/>
  <c r="S33" i="3"/>
  <c r="W38" i="3"/>
  <c r="Y38" i="3" s="1"/>
  <c r="S38" i="3"/>
  <c r="S41" i="3"/>
  <c r="W42" i="3"/>
  <c r="Y42" i="3" s="1"/>
  <c r="S42" i="3"/>
  <c r="S49" i="3"/>
  <c r="W50" i="3"/>
  <c r="Y50" i="3" s="1"/>
  <c r="S50" i="3"/>
  <c r="S57" i="3"/>
  <c r="W58" i="3"/>
  <c r="Y58" i="3" s="1"/>
  <c r="S58" i="3"/>
  <c r="S65" i="3"/>
  <c r="W66" i="3"/>
  <c r="Y66" i="3" s="1"/>
  <c r="S66" i="3"/>
  <c r="S72" i="3"/>
  <c r="W73" i="3"/>
  <c r="Y73" i="3" s="1"/>
  <c r="S73" i="3"/>
  <c r="S80" i="3"/>
  <c r="W81" i="3"/>
  <c r="Y81" i="3" s="1"/>
  <c r="S81" i="3"/>
  <c r="S88" i="3"/>
  <c r="W89" i="3"/>
  <c r="Y89" i="3" s="1"/>
  <c r="S89" i="3"/>
  <c r="S100" i="3"/>
  <c r="W101" i="3"/>
  <c r="Y101" i="3" s="1"/>
  <c r="S101" i="3"/>
  <c r="S116" i="3"/>
  <c r="W117" i="3"/>
  <c r="Y117" i="3" s="1"/>
  <c r="S117" i="3"/>
  <c r="S132" i="3"/>
  <c r="T154" i="3"/>
  <c r="W213" i="3"/>
  <c r="Y213" i="3" s="1"/>
  <c r="S213" i="3"/>
  <c r="W219" i="3"/>
  <c r="Y219" i="3" s="1"/>
  <c r="S219" i="3"/>
  <c r="W222" i="3"/>
  <c r="Y222" i="3" s="1"/>
  <c r="S222" i="3"/>
  <c r="Q18" i="4"/>
  <c r="S18" i="4" s="1"/>
  <c r="L18" i="4"/>
  <c r="L4" i="11"/>
  <c r="P32" i="11"/>
  <c r="S32" i="11" s="1"/>
  <c r="L32" i="11"/>
  <c r="R40" i="11"/>
  <c r="S40" i="11" s="1"/>
  <c r="L40" i="11"/>
  <c r="K21" i="8"/>
  <c r="L21" i="8" s="1"/>
  <c r="R21" i="8" s="1"/>
  <c r="T21" i="8" s="1"/>
  <c r="K25" i="8"/>
  <c r="L25" i="8" s="1"/>
  <c r="X10" i="3"/>
  <c r="T80" i="3"/>
  <c r="T120" i="3"/>
  <c r="T135" i="3"/>
  <c r="R136" i="3"/>
  <c r="T156" i="3"/>
  <c r="T166" i="3"/>
  <c r="T172" i="3"/>
  <c r="T182" i="3"/>
  <c r="T188" i="3"/>
  <c r="T198" i="3"/>
  <c r="T204" i="3"/>
  <c r="S28" i="11"/>
  <c r="K17" i="8"/>
  <c r="L17" i="8" s="1"/>
  <c r="K12" i="8"/>
  <c r="L12" i="8" s="1"/>
  <c r="N12" i="8" s="1"/>
  <c r="Y13" i="3"/>
  <c r="Y15" i="3"/>
  <c r="L224" i="3"/>
  <c r="L226" i="3" s="1"/>
  <c r="F13" i="1" s="1"/>
  <c r="X13" i="3"/>
  <c r="S15" i="3"/>
  <c r="S19" i="3"/>
  <c r="S23" i="3"/>
  <c r="S27" i="3"/>
  <c r="S31" i="3"/>
  <c r="S43" i="3"/>
  <c r="S47" i="3"/>
  <c r="S51" i="3"/>
  <c r="S55" i="3"/>
  <c r="S59" i="3"/>
  <c r="S63" i="3"/>
  <c r="S67" i="3"/>
  <c r="S71" i="3"/>
  <c r="S74" i="3"/>
  <c r="S78" i="3"/>
  <c r="S82" i="3"/>
  <c r="S86" i="3"/>
  <c r="S90" i="3"/>
  <c r="T105" i="3"/>
  <c r="R129" i="3"/>
  <c r="T152" i="3"/>
  <c r="L12" i="11"/>
  <c r="P12" i="11"/>
  <c r="S12" i="11" s="1"/>
  <c r="L35" i="11"/>
  <c r="R9" i="8"/>
  <c r="T9" i="8" s="1"/>
  <c r="N9" i="8"/>
  <c r="K16" i="8"/>
  <c r="L16" i="8" s="1"/>
  <c r="K24" i="8"/>
  <c r="L24" i="8" s="1"/>
  <c r="N24" i="8" s="1"/>
  <c r="K29" i="8"/>
  <c r="L29" i="8" s="1"/>
  <c r="R29" i="8" s="1"/>
  <c r="T29" i="8" s="1"/>
  <c r="T6" i="8"/>
  <c r="N7" i="9"/>
  <c r="O7" i="9" s="1"/>
  <c r="N15" i="9"/>
  <c r="O15" i="9" s="1"/>
  <c r="I19" i="9"/>
  <c r="I24" i="9"/>
  <c r="O33" i="9"/>
  <c r="I34" i="9"/>
  <c r="I39" i="9"/>
  <c r="N16" i="7"/>
  <c r="U16" i="7" s="1"/>
  <c r="N40" i="7"/>
  <c r="U40" i="7" s="1"/>
  <c r="T33" i="8"/>
  <c r="I4" i="9"/>
  <c r="I5" i="9"/>
  <c r="I6" i="9"/>
  <c r="I12" i="9"/>
  <c r="I13" i="9"/>
  <c r="I14" i="9"/>
  <c r="O23" i="9"/>
  <c r="I26" i="9"/>
  <c r="O28" i="9"/>
  <c r="M29" i="9"/>
  <c r="O29" i="9" s="1"/>
  <c r="I30" i="9"/>
  <c r="I32" i="9"/>
  <c r="I33" i="9"/>
  <c r="I35" i="9"/>
  <c r="O38" i="9"/>
  <c r="N4" i="7"/>
  <c r="U4" i="7" s="1"/>
  <c r="J8" i="7"/>
  <c r="J10" i="7"/>
  <c r="N15" i="7"/>
  <c r="U15" i="7" s="1"/>
  <c r="J22" i="7"/>
  <c r="N24" i="7"/>
  <c r="U24" i="7" s="1"/>
  <c r="N36" i="7"/>
  <c r="U36" i="7" s="1"/>
  <c r="J42" i="7"/>
  <c r="L20" i="11"/>
  <c r="Q20" i="11"/>
  <c r="S24" i="11"/>
  <c r="L31" i="11"/>
  <c r="K36" i="8"/>
  <c r="L36" i="8" s="1"/>
  <c r="R36" i="8" s="1"/>
  <c r="T36" i="8" s="1"/>
  <c r="I8" i="9"/>
  <c r="I9" i="9"/>
  <c r="I10" i="9"/>
  <c r="I16" i="9"/>
  <c r="I17" i="9"/>
  <c r="I20" i="9"/>
  <c r="I21" i="9"/>
  <c r="I23" i="9"/>
  <c r="I25" i="9"/>
  <c r="O26" i="9"/>
  <c r="I28" i="9"/>
  <c r="O30" i="9"/>
  <c r="O35" i="9"/>
  <c r="M37" i="9"/>
  <c r="O37" i="9" s="1"/>
  <c r="I38" i="9"/>
  <c r="I40" i="9"/>
  <c r="I41" i="9"/>
  <c r="J11" i="7"/>
  <c r="N23" i="7"/>
  <c r="U23" i="7" s="1"/>
  <c r="J26" i="7"/>
  <c r="J34" i="7"/>
  <c r="J37" i="7"/>
  <c r="N39" i="7"/>
  <c r="U39" i="7" s="1"/>
  <c r="Z5" i="3"/>
  <c r="Z9" i="3"/>
  <c r="Y12" i="3"/>
  <c r="R134" i="3"/>
  <c r="T160" i="3"/>
  <c r="T168" i="3"/>
  <c r="T176" i="3"/>
  <c r="T184" i="3"/>
  <c r="T192" i="3"/>
  <c r="T200" i="3"/>
  <c r="T208" i="3"/>
  <c r="T162" i="3"/>
  <c r="T170" i="3"/>
  <c r="T178" i="3"/>
  <c r="T186" i="3"/>
  <c r="T194" i="3"/>
  <c r="T202" i="3"/>
  <c r="T210" i="3"/>
  <c r="Y8" i="3"/>
  <c r="R5" i="3"/>
  <c r="S9" i="3"/>
  <c r="X12" i="3"/>
  <c r="T84" i="3"/>
  <c r="S5" i="3"/>
  <c r="Z11" i="3"/>
  <c r="T46" i="3"/>
  <c r="T107" i="3"/>
  <c r="T115" i="3"/>
  <c r="R137" i="3"/>
  <c r="V162" i="3"/>
  <c r="X162" i="3" s="1"/>
  <c r="V170" i="3"/>
  <c r="X170" i="3" s="1"/>
  <c r="V178" i="3"/>
  <c r="X178" i="3" s="1"/>
  <c r="V186" i="3"/>
  <c r="X186" i="3" s="1"/>
  <c r="V194" i="3"/>
  <c r="X194" i="3" s="1"/>
  <c r="V202" i="3"/>
  <c r="X202" i="3" s="1"/>
  <c r="V210" i="3"/>
  <c r="X210" i="3" s="1"/>
  <c r="R223" i="3"/>
  <c r="Z7" i="3"/>
  <c r="T63" i="3"/>
  <c r="T78" i="3"/>
  <c r="T86" i="3"/>
  <c r="R132" i="3"/>
  <c r="R138" i="3"/>
  <c r="T150" i="3"/>
  <c r="T48" i="3"/>
  <c r="T102" i="3"/>
  <c r="A62" i="1"/>
  <c r="B62" i="1" s="1"/>
  <c r="R23" i="1"/>
  <c r="D23" i="1" s="1"/>
  <c r="K21" i="1"/>
  <c r="M21" i="1" s="1"/>
  <c r="G21" i="1"/>
  <c r="I21" i="1" s="1"/>
  <c r="R13" i="1"/>
  <c r="G13" i="1" s="1"/>
  <c r="I13" i="1" s="1"/>
  <c r="R16" i="1"/>
  <c r="R19" i="1"/>
  <c r="K19" i="1" s="1"/>
  <c r="M19" i="1" s="1"/>
  <c r="R22" i="1"/>
  <c r="R14" i="1"/>
  <c r="K14" i="1" s="1"/>
  <c r="M14" i="1" s="1"/>
  <c r="R17" i="1"/>
  <c r="G17" i="1" s="1"/>
  <c r="I17" i="1" s="1"/>
  <c r="R18" i="1"/>
  <c r="D18" i="1" s="1"/>
  <c r="R20" i="1"/>
  <c r="M15" i="1"/>
  <c r="X131" i="3"/>
  <c r="Z131" i="3"/>
  <c r="X135" i="3"/>
  <c r="Z135" i="3"/>
  <c r="W17" i="1"/>
  <c r="Y7" i="3"/>
  <c r="Y11" i="3"/>
  <c r="R14" i="3"/>
  <c r="Z14" i="3"/>
  <c r="T14" i="3"/>
  <c r="R36" i="3"/>
  <c r="T36" i="3"/>
  <c r="R41" i="3"/>
  <c r="Z41" i="3"/>
  <c r="T41" i="3"/>
  <c r="R42" i="3"/>
  <c r="Z42" i="3"/>
  <c r="R47" i="3"/>
  <c r="Z47" i="3"/>
  <c r="T47" i="3"/>
  <c r="R49" i="3"/>
  <c r="Z49" i="3"/>
  <c r="T49" i="3"/>
  <c r="R50" i="3"/>
  <c r="Z50" i="3"/>
  <c r="T50" i="3"/>
  <c r="R51" i="3"/>
  <c r="Z51" i="3"/>
  <c r="T51" i="3"/>
  <c r="R52" i="3"/>
  <c r="Z52" i="3"/>
  <c r="T52" i="3"/>
  <c r="R53" i="3"/>
  <c r="Z53" i="3"/>
  <c r="T53" i="3"/>
  <c r="R54" i="3"/>
  <c r="Z54" i="3"/>
  <c r="R55" i="3"/>
  <c r="Z55" i="3"/>
  <c r="T55" i="3"/>
  <c r="R56" i="3"/>
  <c r="Z56" i="3"/>
  <c r="R60" i="3"/>
  <c r="Z60" i="3"/>
  <c r="T60" i="3"/>
  <c r="R61" i="3"/>
  <c r="Z61" i="3"/>
  <c r="R62" i="3"/>
  <c r="R64" i="3"/>
  <c r="Z64" i="3"/>
  <c r="R67" i="3"/>
  <c r="Z67" i="3"/>
  <c r="T67" i="3"/>
  <c r="R69" i="3"/>
  <c r="Z69" i="3"/>
  <c r="T69" i="3"/>
  <c r="R70" i="3"/>
  <c r="R71" i="3"/>
  <c r="Z71" i="3"/>
  <c r="R76" i="3"/>
  <c r="Z76" i="3"/>
  <c r="R79" i="3"/>
  <c r="Z79" i="3"/>
  <c r="R81" i="3"/>
  <c r="Z81" i="3"/>
  <c r="T81" i="3"/>
  <c r="R82" i="3"/>
  <c r="Z82" i="3"/>
  <c r="T82" i="3"/>
  <c r="R83" i="3"/>
  <c r="Z83" i="3"/>
  <c r="R85" i="3"/>
  <c r="R87" i="3"/>
  <c r="Z87" i="3"/>
  <c r="T87" i="3"/>
  <c r="R88" i="3"/>
  <c r="Z88" i="3"/>
  <c r="R90" i="3"/>
  <c r="Z90" i="3"/>
  <c r="R92" i="3"/>
  <c r="Z92" i="3"/>
  <c r="T92" i="3"/>
  <c r="R93" i="3"/>
  <c r="R95" i="3"/>
  <c r="Z95" i="3"/>
  <c r="T95" i="3"/>
  <c r="R98" i="3"/>
  <c r="Z98" i="3"/>
  <c r="R99" i="3"/>
  <c r="Z99" i="3"/>
  <c r="T99" i="3"/>
  <c r="R100" i="3"/>
  <c r="Z100" i="3"/>
  <c r="T100" i="3"/>
  <c r="R101" i="3"/>
  <c r="T101" i="3"/>
  <c r="R103" i="3"/>
  <c r="Z103" i="3"/>
  <c r="R108" i="3"/>
  <c r="Z108" i="3"/>
  <c r="R111" i="3"/>
  <c r="Z111" i="3"/>
  <c r="T111" i="3"/>
  <c r="R112" i="3"/>
  <c r="Z112" i="3"/>
  <c r="R116" i="3"/>
  <c r="Z116" i="3"/>
  <c r="T116" i="3"/>
  <c r="R117" i="3"/>
  <c r="T117" i="3"/>
  <c r="R118" i="3"/>
  <c r="Z118" i="3"/>
  <c r="T118" i="3"/>
  <c r="R119" i="3"/>
  <c r="Z119" i="3"/>
  <c r="R121" i="3"/>
  <c r="R123" i="3"/>
  <c r="Z123" i="3"/>
  <c r="R124" i="3"/>
  <c r="Z124" i="3"/>
  <c r="R127" i="3"/>
  <c r="Z127" i="3"/>
  <c r="T142" i="3"/>
  <c r="R142" i="3"/>
  <c r="Z142" i="3"/>
  <c r="T146" i="3"/>
  <c r="R146" i="3"/>
  <c r="Z146" i="3"/>
  <c r="T148" i="3"/>
  <c r="R148" i="3"/>
  <c r="S165" i="3"/>
  <c r="W165" i="3"/>
  <c r="Y165" i="3" s="1"/>
  <c r="X167" i="3"/>
  <c r="R4" i="3"/>
  <c r="T5" i="3"/>
  <c r="R6" i="3"/>
  <c r="T7" i="3"/>
  <c r="R8" i="3"/>
  <c r="T9" i="3"/>
  <c r="R10" i="3"/>
  <c r="T11" i="3"/>
  <c r="S12" i="3"/>
  <c r="R15" i="3"/>
  <c r="Z15" i="3"/>
  <c r="T15" i="3"/>
  <c r="R16" i="3"/>
  <c r="Z16" i="3"/>
  <c r="T16" i="3"/>
  <c r="R17" i="3"/>
  <c r="Z17" i="3"/>
  <c r="T17" i="3"/>
  <c r="R18" i="3"/>
  <c r="T18" i="3"/>
  <c r="R19" i="3"/>
  <c r="Z19" i="3"/>
  <c r="T19" i="3"/>
  <c r="R20" i="3"/>
  <c r="Z20" i="3"/>
  <c r="T20" i="3"/>
  <c r="R21" i="3"/>
  <c r="Z21" i="3"/>
  <c r="T21" i="3"/>
  <c r="R22" i="3"/>
  <c r="T22" i="3"/>
  <c r="R23" i="3"/>
  <c r="Z23" i="3"/>
  <c r="T23" i="3"/>
  <c r="R24" i="3"/>
  <c r="Z24" i="3"/>
  <c r="T24" i="3"/>
  <c r="R25" i="3"/>
  <c r="Z25" i="3"/>
  <c r="T25" i="3"/>
  <c r="R26" i="3"/>
  <c r="T26" i="3"/>
  <c r="R27" i="3"/>
  <c r="Z27" i="3"/>
  <c r="T27" i="3"/>
  <c r="R28" i="3"/>
  <c r="Z28" i="3"/>
  <c r="T28" i="3"/>
  <c r="R29" i="3"/>
  <c r="Z29" i="3"/>
  <c r="T29" i="3"/>
  <c r="R30" i="3"/>
  <c r="T30" i="3"/>
  <c r="R31" i="3"/>
  <c r="Z31" i="3"/>
  <c r="T31" i="3"/>
  <c r="R32" i="3"/>
  <c r="Z32" i="3"/>
  <c r="T32" i="3"/>
  <c r="R33" i="3"/>
  <c r="Z33" i="3"/>
  <c r="T33" i="3"/>
  <c r="R37" i="3"/>
  <c r="Z37" i="3"/>
  <c r="T37" i="3"/>
  <c r="Z129" i="3"/>
  <c r="Z133" i="3"/>
  <c r="Z137" i="3"/>
  <c r="X149" i="3"/>
  <c r="S155" i="3"/>
  <c r="W155" i="3"/>
  <c r="Y155" i="3" s="1"/>
  <c r="X157" i="3"/>
  <c r="S163" i="3"/>
  <c r="W163" i="3"/>
  <c r="Y163" i="3" s="1"/>
  <c r="X165" i="3"/>
  <c r="S171" i="3"/>
  <c r="W171" i="3"/>
  <c r="Y171" i="3" s="1"/>
  <c r="X173" i="3"/>
  <c r="S179" i="3"/>
  <c r="W179" i="3"/>
  <c r="Y179" i="3" s="1"/>
  <c r="X181" i="3"/>
  <c r="S187" i="3"/>
  <c r="W187" i="3"/>
  <c r="Y187" i="3" s="1"/>
  <c r="X189" i="3"/>
  <c r="S195" i="3"/>
  <c r="W195" i="3"/>
  <c r="Y195" i="3" s="1"/>
  <c r="S203" i="3"/>
  <c r="W203" i="3"/>
  <c r="Y203" i="3" s="1"/>
  <c r="S211" i="3"/>
  <c r="W211" i="3"/>
  <c r="Y211" i="3" s="1"/>
  <c r="T4" i="3"/>
  <c r="Y5" i="3"/>
  <c r="S7" i="3"/>
  <c r="Y9" i="3"/>
  <c r="T42" i="3"/>
  <c r="R43" i="3"/>
  <c r="Z43" i="3"/>
  <c r="T43" i="3"/>
  <c r="R44" i="3"/>
  <c r="Z44" i="3"/>
  <c r="R45" i="3"/>
  <c r="Z45" i="3"/>
  <c r="T45" i="3"/>
  <c r="R46" i="3"/>
  <c r="R48" i="3"/>
  <c r="Z48" i="3"/>
  <c r="T54" i="3"/>
  <c r="T56" i="3"/>
  <c r="R57" i="3"/>
  <c r="Z57" i="3"/>
  <c r="T57" i="3"/>
  <c r="R58" i="3"/>
  <c r="T58" i="3"/>
  <c r="R59" i="3"/>
  <c r="Z59" i="3"/>
  <c r="T61" i="3"/>
  <c r="T62" i="3"/>
  <c r="R63" i="3"/>
  <c r="Z63" i="3"/>
  <c r="T64" i="3"/>
  <c r="R65" i="3"/>
  <c r="Z65" i="3"/>
  <c r="T65" i="3"/>
  <c r="R66" i="3"/>
  <c r="T66" i="3"/>
  <c r="R68" i="3"/>
  <c r="Z68" i="3"/>
  <c r="T70" i="3"/>
  <c r="R72" i="3"/>
  <c r="Z72" i="3"/>
  <c r="T72" i="3"/>
  <c r="R73" i="3"/>
  <c r="T73" i="3"/>
  <c r="R74" i="3"/>
  <c r="Z74" i="3"/>
  <c r="T74" i="3"/>
  <c r="R75" i="3"/>
  <c r="Z75" i="3"/>
  <c r="T76" i="3"/>
  <c r="R77" i="3"/>
  <c r="T77" i="3"/>
  <c r="R78" i="3"/>
  <c r="Z78" i="3"/>
  <c r="T79" i="3"/>
  <c r="R80" i="3"/>
  <c r="Z80" i="3"/>
  <c r="T83" i="3"/>
  <c r="R84" i="3"/>
  <c r="Z84" i="3"/>
  <c r="T85" i="3"/>
  <c r="R86" i="3"/>
  <c r="Z86" i="3"/>
  <c r="T88" i="3"/>
  <c r="R89" i="3"/>
  <c r="T89" i="3"/>
  <c r="R91" i="3"/>
  <c r="Z91" i="3"/>
  <c r="T93" i="3"/>
  <c r="R94" i="3"/>
  <c r="Z94" i="3"/>
  <c r="T94" i="3"/>
  <c r="R96" i="3"/>
  <c r="Z96" i="3"/>
  <c r="T96" i="3"/>
  <c r="R97" i="3"/>
  <c r="T97" i="3"/>
  <c r="T98" i="3"/>
  <c r="R102" i="3"/>
  <c r="Z102" i="3"/>
  <c r="R104" i="3"/>
  <c r="Z104" i="3"/>
  <c r="T104" i="3"/>
  <c r="R105" i="3"/>
  <c r="R106" i="3"/>
  <c r="Z106" i="3"/>
  <c r="T106" i="3"/>
  <c r="R107" i="3"/>
  <c r="Z107" i="3"/>
  <c r="T108" i="3"/>
  <c r="R109" i="3"/>
  <c r="T109" i="3"/>
  <c r="R110" i="3"/>
  <c r="Z110" i="3"/>
  <c r="T110" i="3"/>
  <c r="T112" i="3"/>
  <c r="R113" i="3"/>
  <c r="T113" i="3"/>
  <c r="R114" i="3"/>
  <c r="Z114" i="3"/>
  <c r="T114" i="3"/>
  <c r="R115" i="3"/>
  <c r="Z115" i="3"/>
  <c r="T119" i="3"/>
  <c r="R120" i="3"/>
  <c r="Z120" i="3"/>
  <c r="T121" i="3"/>
  <c r="R122" i="3"/>
  <c r="Z122" i="3"/>
  <c r="T123" i="3"/>
  <c r="T124" i="3"/>
  <c r="R125" i="3"/>
  <c r="T125" i="3"/>
  <c r="R126" i="3"/>
  <c r="Z126" i="3"/>
  <c r="T126" i="3"/>
  <c r="T127" i="3"/>
  <c r="R128" i="3"/>
  <c r="Z128" i="3"/>
  <c r="T128" i="3"/>
  <c r="T140" i="3"/>
  <c r="R140" i="3"/>
  <c r="Z140" i="3"/>
  <c r="T144" i="3"/>
  <c r="R144" i="3"/>
  <c r="Z144" i="3"/>
  <c r="S149" i="3"/>
  <c r="W149" i="3"/>
  <c r="Y149" i="3" s="1"/>
  <c r="X151" i="3"/>
  <c r="S157" i="3"/>
  <c r="W157" i="3"/>
  <c r="Y157" i="3" s="1"/>
  <c r="X159" i="3"/>
  <c r="S173" i="3"/>
  <c r="W173" i="3"/>
  <c r="Y173" i="3" s="1"/>
  <c r="X175" i="3"/>
  <c r="S181" i="3"/>
  <c r="W181" i="3"/>
  <c r="Y181" i="3" s="1"/>
  <c r="X183" i="3"/>
  <c r="S189" i="3"/>
  <c r="W189" i="3"/>
  <c r="Y189" i="3" s="1"/>
  <c r="S197" i="3"/>
  <c r="W197" i="3"/>
  <c r="Y197" i="3" s="1"/>
  <c r="S205" i="3"/>
  <c r="W205" i="3"/>
  <c r="Y205" i="3" s="1"/>
  <c r="K15" i="8"/>
  <c r="L15" i="8" s="1"/>
  <c r="A68" i="7"/>
  <c r="A69" i="7" s="1"/>
  <c r="A59" i="7"/>
  <c r="A68" i="8"/>
  <c r="C3" i="8" s="1"/>
  <c r="A68" i="9"/>
  <c r="A69" i="9" s="1"/>
  <c r="A68" i="6"/>
  <c r="A68" i="11"/>
  <c r="A69" i="11" s="1"/>
  <c r="A251" i="3"/>
  <c r="C251" i="3" s="1"/>
  <c r="A70" i="4"/>
  <c r="K224" i="3"/>
  <c r="S4" i="3"/>
  <c r="Z6" i="3"/>
  <c r="S6" i="3"/>
  <c r="Z8" i="3"/>
  <c r="S8" i="3"/>
  <c r="Z10" i="3"/>
  <c r="S10" i="3"/>
  <c r="R12" i="3"/>
  <c r="Z12" i="3"/>
  <c r="T12" i="3"/>
  <c r="S13" i="3"/>
  <c r="R34" i="3"/>
  <c r="Z34" i="3"/>
  <c r="T34" i="3"/>
  <c r="R38" i="3"/>
  <c r="T38" i="3"/>
  <c r="S130" i="3"/>
  <c r="R131" i="3"/>
  <c r="S134" i="3"/>
  <c r="R135" i="3"/>
  <c r="S138" i="3"/>
  <c r="T139" i="3"/>
  <c r="R139" i="3"/>
  <c r="Z139" i="3"/>
  <c r="T141" i="3"/>
  <c r="R141" i="3"/>
  <c r="Z141" i="3"/>
  <c r="T143" i="3"/>
  <c r="R143" i="3"/>
  <c r="Z143" i="3"/>
  <c r="T145" i="3"/>
  <c r="R145" i="3"/>
  <c r="Z145" i="3"/>
  <c r="T147" i="3"/>
  <c r="R147" i="3"/>
  <c r="Z147" i="3"/>
  <c r="S153" i="3"/>
  <c r="W153" i="3"/>
  <c r="Y153" i="3" s="1"/>
  <c r="X155" i="3"/>
  <c r="S161" i="3"/>
  <c r="W161" i="3"/>
  <c r="Y161" i="3" s="1"/>
  <c r="X163" i="3"/>
  <c r="S169" i="3"/>
  <c r="W169" i="3"/>
  <c r="Y169" i="3" s="1"/>
  <c r="X171" i="3"/>
  <c r="S177" i="3"/>
  <c r="W177" i="3"/>
  <c r="Y177" i="3" s="1"/>
  <c r="X179" i="3"/>
  <c r="S185" i="3"/>
  <c r="W185" i="3"/>
  <c r="Y185" i="3" s="1"/>
  <c r="X187" i="3"/>
  <c r="S193" i="3"/>
  <c r="W193" i="3"/>
  <c r="Y193" i="3" s="1"/>
  <c r="S201" i="3"/>
  <c r="W201" i="3"/>
  <c r="Y201" i="3" s="1"/>
  <c r="S209" i="3"/>
  <c r="W209" i="3"/>
  <c r="Y209" i="3" s="1"/>
  <c r="P17" i="4"/>
  <c r="S17" i="4" s="1"/>
  <c r="L17" i="4"/>
  <c r="Q24" i="4"/>
  <c r="S24" i="4" s="1"/>
  <c r="L24" i="4"/>
  <c r="T6" i="3"/>
  <c r="R7" i="3"/>
  <c r="T8" i="3"/>
  <c r="R9" i="3"/>
  <c r="T10" i="3"/>
  <c r="R11" i="3"/>
  <c r="R13" i="3"/>
  <c r="Z13" i="3"/>
  <c r="T13" i="3"/>
  <c r="S14" i="3"/>
  <c r="Y14" i="3"/>
  <c r="R35" i="3"/>
  <c r="Z35" i="3"/>
  <c r="T35" i="3"/>
  <c r="R39" i="3"/>
  <c r="Z39" i="3"/>
  <c r="T39" i="3"/>
  <c r="R40" i="3"/>
  <c r="T40" i="3"/>
  <c r="T129" i="3"/>
  <c r="T133" i="3"/>
  <c r="T137" i="3"/>
  <c r="S151" i="3"/>
  <c r="W151" i="3"/>
  <c r="Y151" i="3" s="1"/>
  <c r="X153" i="3"/>
  <c r="S159" i="3"/>
  <c r="W159" i="3"/>
  <c r="Y159" i="3" s="1"/>
  <c r="X161" i="3"/>
  <c r="S167" i="3"/>
  <c r="W167" i="3"/>
  <c r="Y167" i="3" s="1"/>
  <c r="X169" i="3"/>
  <c r="S175" i="3"/>
  <c r="W175" i="3"/>
  <c r="Y175" i="3" s="1"/>
  <c r="X177" i="3"/>
  <c r="S183" i="3"/>
  <c r="W183" i="3"/>
  <c r="Y183" i="3" s="1"/>
  <c r="X185" i="3"/>
  <c r="S191" i="3"/>
  <c r="W191" i="3"/>
  <c r="Y191" i="3" s="1"/>
  <c r="S199" i="3"/>
  <c r="W199" i="3"/>
  <c r="Y199" i="3" s="1"/>
  <c r="S207" i="3"/>
  <c r="W207" i="3"/>
  <c r="Y207" i="3" s="1"/>
  <c r="R213" i="3"/>
  <c r="T213" i="3"/>
  <c r="Z217" i="3"/>
  <c r="R217" i="3"/>
  <c r="T217" i="3"/>
  <c r="V222" i="3"/>
  <c r="X222" i="3" s="1"/>
  <c r="R222" i="3"/>
  <c r="H43" i="4"/>
  <c r="P9" i="4"/>
  <c r="S9" i="4" s="1"/>
  <c r="L9" i="4"/>
  <c r="Q16" i="4"/>
  <c r="S16" i="4" s="1"/>
  <c r="L16" i="4"/>
  <c r="P41" i="4"/>
  <c r="S41" i="4" s="1"/>
  <c r="L41" i="4"/>
  <c r="Q29" i="11"/>
  <c r="L29" i="11"/>
  <c r="Q35" i="11"/>
  <c r="S35" i="11" s="1"/>
  <c r="M224" i="3"/>
  <c r="T130" i="3"/>
  <c r="Z130" i="3"/>
  <c r="T132" i="3"/>
  <c r="Z132" i="3"/>
  <c r="T134" i="3"/>
  <c r="Z134" i="3"/>
  <c r="T136" i="3"/>
  <c r="Z136" i="3"/>
  <c r="T138" i="3"/>
  <c r="Z138" i="3"/>
  <c r="S148" i="3"/>
  <c r="W148" i="3"/>
  <c r="Y148" i="3" s="1"/>
  <c r="T149" i="3"/>
  <c r="S150" i="3"/>
  <c r="W150" i="3"/>
  <c r="T151" i="3"/>
  <c r="S152" i="3"/>
  <c r="W152" i="3"/>
  <c r="T153" i="3"/>
  <c r="S154" i="3"/>
  <c r="W154" i="3"/>
  <c r="T155" i="3"/>
  <c r="S156" i="3"/>
  <c r="W156" i="3"/>
  <c r="S158" i="3"/>
  <c r="W158" i="3"/>
  <c r="S160" i="3"/>
  <c r="W160" i="3"/>
  <c r="S162" i="3"/>
  <c r="W162" i="3"/>
  <c r="S164" i="3"/>
  <c r="W164" i="3"/>
  <c r="S166" i="3"/>
  <c r="W166" i="3"/>
  <c r="S168" i="3"/>
  <c r="W168" i="3"/>
  <c r="S170" i="3"/>
  <c r="W170" i="3"/>
  <c r="S172" i="3"/>
  <c r="W172" i="3"/>
  <c r="S174" i="3"/>
  <c r="W174" i="3"/>
  <c r="S176" i="3"/>
  <c r="W176" i="3"/>
  <c r="S178" i="3"/>
  <c r="W178" i="3"/>
  <c r="S180" i="3"/>
  <c r="W180" i="3"/>
  <c r="S182" i="3"/>
  <c r="W182" i="3"/>
  <c r="S184" i="3"/>
  <c r="W184" i="3"/>
  <c r="S186" i="3"/>
  <c r="W186" i="3"/>
  <c r="S188" i="3"/>
  <c r="W188" i="3"/>
  <c r="S190" i="3"/>
  <c r="W190" i="3"/>
  <c r="S192" i="3"/>
  <c r="W192" i="3"/>
  <c r="S194" i="3"/>
  <c r="W194" i="3"/>
  <c r="Z195" i="3"/>
  <c r="S196" i="3"/>
  <c r="W196" i="3"/>
  <c r="S198" i="3"/>
  <c r="W198" i="3"/>
  <c r="S200" i="3"/>
  <c r="W200" i="3"/>
  <c r="S202" i="3"/>
  <c r="W202" i="3"/>
  <c r="S204" i="3"/>
  <c r="W204" i="3"/>
  <c r="S206" i="3"/>
  <c r="W206" i="3"/>
  <c r="S208" i="3"/>
  <c r="W208" i="3"/>
  <c r="S210" i="3"/>
  <c r="W210" i="3"/>
  <c r="Q8" i="4"/>
  <c r="S8" i="4" s="1"/>
  <c r="L8" i="4"/>
  <c r="P33" i="4"/>
  <c r="S33" i="4" s="1"/>
  <c r="L33" i="4"/>
  <c r="Q40" i="4"/>
  <c r="S40" i="4" s="1"/>
  <c r="L40" i="4"/>
  <c r="L25" i="11"/>
  <c r="P25" i="11"/>
  <c r="S25" i="11" s="1"/>
  <c r="K31" i="8"/>
  <c r="L31" i="8" s="1"/>
  <c r="S129" i="3"/>
  <c r="S131" i="3"/>
  <c r="S133" i="3"/>
  <c r="S135" i="3"/>
  <c r="S137" i="3"/>
  <c r="S139" i="3"/>
  <c r="S140" i="3"/>
  <c r="S141" i="3"/>
  <c r="S142" i="3"/>
  <c r="S143" i="3"/>
  <c r="S144" i="3"/>
  <c r="S145" i="3"/>
  <c r="S146" i="3"/>
  <c r="S147" i="3"/>
  <c r="T157" i="3"/>
  <c r="T159" i="3"/>
  <c r="T161" i="3"/>
  <c r="T163" i="3"/>
  <c r="T165" i="3"/>
  <c r="T167" i="3"/>
  <c r="T169" i="3"/>
  <c r="T171" i="3"/>
  <c r="T173" i="3"/>
  <c r="T175" i="3"/>
  <c r="T177" i="3"/>
  <c r="T179" i="3"/>
  <c r="T181" i="3"/>
  <c r="T183" i="3"/>
  <c r="T185" i="3"/>
  <c r="T187" i="3"/>
  <c r="T189" i="3"/>
  <c r="T191" i="3"/>
  <c r="T193" i="3"/>
  <c r="T195" i="3"/>
  <c r="T197" i="3"/>
  <c r="T199" i="3"/>
  <c r="T201" i="3"/>
  <c r="T203" i="3"/>
  <c r="T205" i="3"/>
  <c r="T207" i="3"/>
  <c r="T209" i="3"/>
  <c r="T211" i="3"/>
  <c r="W212" i="3"/>
  <c r="Y212" i="3" s="1"/>
  <c r="Z215" i="3"/>
  <c r="R215" i="3"/>
  <c r="T215" i="3"/>
  <c r="R219" i="3"/>
  <c r="T219" i="3"/>
  <c r="P25" i="4"/>
  <c r="S25" i="4" s="1"/>
  <c r="L25" i="4"/>
  <c r="Q32" i="4"/>
  <c r="S32" i="4" s="1"/>
  <c r="L32" i="4"/>
  <c r="L6" i="11"/>
  <c r="Q6" i="11"/>
  <c r="S6" i="11" s="1"/>
  <c r="L10" i="11"/>
  <c r="Q10" i="11"/>
  <c r="S10" i="11" s="1"/>
  <c r="L14" i="11"/>
  <c r="Q14" i="11"/>
  <c r="S14" i="11" s="1"/>
  <c r="L18" i="11"/>
  <c r="Q18" i="11"/>
  <c r="S18" i="11" s="1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4" i="3"/>
  <c r="R216" i="3"/>
  <c r="R218" i="3"/>
  <c r="Z220" i="3"/>
  <c r="R221" i="3"/>
  <c r="T223" i="3"/>
  <c r="L3" i="4"/>
  <c r="P3" i="4"/>
  <c r="S3" i="4" s="1"/>
  <c r="L6" i="4"/>
  <c r="S10" i="4"/>
  <c r="L11" i="4"/>
  <c r="P11" i="4"/>
  <c r="S11" i="4" s="1"/>
  <c r="L14" i="4"/>
  <c r="L19" i="4"/>
  <c r="P19" i="4"/>
  <c r="S19" i="4" s="1"/>
  <c r="L22" i="4"/>
  <c r="L27" i="4"/>
  <c r="P27" i="4"/>
  <c r="S27" i="4" s="1"/>
  <c r="L30" i="4"/>
  <c r="S34" i="4"/>
  <c r="L35" i="4"/>
  <c r="P35" i="4"/>
  <c r="S35" i="4" s="1"/>
  <c r="L38" i="4"/>
  <c r="S42" i="4"/>
  <c r="K10" i="8"/>
  <c r="L10" i="8" s="1"/>
  <c r="K26" i="8"/>
  <c r="L26" i="8" s="1"/>
  <c r="N28" i="8"/>
  <c r="R28" i="8"/>
  <c r="T28" i="8" s="1"/>
  <c r="K42" i="8"/>
  <c r="L42" i="8" s="1"/>
  <c r="Z218" i="3"/>
  <c r="T220" i="3"/>
  <c r="S4" i="4"/>
  <c r="P5" i="4"/>
  <c r="S5" i="4" s="1"/>
  <c r="L5" i="4"/>
  <c r="S12" i="4"/>
  <c r="P13" i="4"/>
  <c r="S13" i="4" s="1"/>
  <c r="L13" i="4"/>
  <c r="S20" i="4"/>
  <c r="P21" i="4"/>
  <c r="S21" i="4" s="1"/>
  <c r="L21" i="4"/>
  <c r="P29" i="4"/>
  <c r="S29" i="4" s="1"/>
  <c r="L29" i="4"/>
  <c r="S36" i="4"/>
  <c r="P37" i="4"/>
  <c r="S37" i="4" s="1"/>
  <c r="L37" i="4"/>
  <c r="K7" i="8"/>
  <c r="L7" i="8" s="1"/>
  <c r="K23" i="8"/>
  <c r="L23" i="8" s="1"/>
  <c r="K39" i="8"/>
  <c r="L39" i="8" s="1"/>
  <c r="T212" i="3"/>
  <c r="T214" i="3"/>
  <c r="T216" i="3"/>
  <c r="T218" i="3"/>
  <c r="T221" i="3"/>
  <c r="S6" i="4"/>
  <c r="L7" i="4"/>
  <c r="P7" i="4"/>
  <c r="S7" i="4" s="1"/>
  <c r="S14" i="4"/>
  <c r="L15" i="4"/>
  <c r="P15" i="4"/>
  <c r="S15" i="4" s="1"/>
  <c r="S22" i="4"/>
  <c r="L23" i="4"/>
  <c r="P23" i="4"/>
  <c r="S23" i="4" s="1"/>
  <c r="S30" i="4"/>
  <c r="L31" i="4"/>
  <c r="P31" i="4"/>
  <c r="S31" i="4" s="1"/>
  <c r="S38" i="4"/>
  <c r="L39" i="4"/>
  <c r="P39" i="4"/>
  <c r="S39" i="4" s="1"/>
  <c r="R3" i="11"/>
  <c r="S3" i="11" s="1"/>
  <c r="L3" i="11"/>
  <c r="S4" i="11"/>
  <c r="L5" i="11"/>
  <c r="P5" i="11"/>
  <c r="S5" i="11" s="1"/>
  <c r="S7" i="11"/>
  <c r="S8" i="11"/>
  <c r="L9" i="11"/>
  <c r="P9" i="11"/>
  <c r="S9" i="11" s="1"/>
  <c r="S11" i="11"/>
  <c r="L13" i="11"/>
  <c r="P13" i="11"/>
  <c r="S13" i="11" s="1"/>
  <c r="S15" i="11"/>
  <c r="S16" i="11"/>
  <c r="L17" i="11"/>
  <c r="P17" i="11"/>
  <c r="S17" i="11" s="1"/>
  <c r="S19" i="11"/>
  <c r="L27" i="11"/>
  <c r="Q27" i="11"/>
  <c r="S27" i="11" s="1"/>
  <c r="S29" i="11"/>
  <c r="P37" i="11"/>
  <c r="S37" i="11" s="1"/>
  <c r="L37" i="11"/>
  <c r="K18" i="8"/>
  <c r="L18" i="8" s="1"/>
  <c r="N20" i="8"/>
  <c r="K34" i="8"/>
  <c r="L34" i="8" s="1"/>
  <c r="N35" i="8"/>
  <c r="R35" i="8"/>
  <c r="T35" i="8" s="1"/>
  <c r="N36" i="8"/>
  <c r="L7" i="11"/>
  <c r="L11" i="11"/>
  <c r="L15" i="11"/>
  <c r="L19" i="11"/>
  <c r="S20" i="11"/>
  <c r="S23" i="11"/>
  <c r="L24" i="11"/>
  <c r="L30" i="11"/>
  <c r="P30" i="11"/>
  <c r="S30" i="11" s="1"/>
  <c r="L33" i="11"/>
  <c r="L38" i="11"/>
  <c r="P38" i="11"/>
  <c r="S38" i="11" s="1"/>
  <c r="L41" i="11"/>
  <c r="N4" i="8"/>
  <c r="S5" i="8"/>
  <c r="T5" i="8" s="1"/>
  <c r="N6" i="8"/>
  <c r="N30" i="8"/>
  <c r="N38" i="8"/>
  <c r="L26" i="11"/>
  <c r="P26" i="11"/>
  <c r="S26" i="11" s="1"/>
  <c r="Q31" i="11"/>
  <c r="S31" i="11" s="1"/>
  <c r="Q39" i="11"/>
  <c r="S39" i="11" s="1"/>
  <c r="H43" i="11"/>
  <c r="L22" i="11"/>
  <c r="P22" i="11"/>
  <c r="S22" i="11" s="1"/>
  <c r="L23" i="11"/>
  <c r="L34" i="11"/>
  <c r="P34" i="11"/>
  <c r="S34" i="11" s="1"/>
  <c r="L42" i="11"/>
  <c r="P42" i="11"/>
  <c r="S42" i="11" s="1"/>
  <c r="O6" i="9"/>
  <c r="O10" i="9"/>
  <c r="O14" i="9"/>
  <c r="O3" i="9"/>
  <c r="N4" i="9"/>
  <c r="O4" i="9" s="1"/>
  <c r="N8" i="9"/>
  <c r="O8" i="9" s="1"/>
  <c r="O11" i="9"/>
  <c r="N12" i="9"/>
  <c r="O12" i="9" s="1"/>
  <c r="N16" i="9"/>
  <c r="O16" i="9" s="1"/>
  <c r="N18" i="9"/>
  <c r="O18" i="9" s="1"/>
  <c r="I18" i="9"/>
  <c r="J7" i="7"/>
  <c r="N7" i="7"/>
  <c r="U7" i="7" s="1"/>
  <c r="N27" i="7"/>
  <c r="U27" i="7" s="1"/>
  <c r="J27" i="7"/>
  <c r="N5" i="9"/>
  <c r="O5" i="9" s="1"/>
  <c r="N9" i="9"/>
  <c r="O9" i="9" s="1"/>
  <c r="N13" i="9"/>
  <c r="O13" i="9" s="1"/>
  <c r="N17" i="9"/>
  <c r="O17" i="9" s="1"/>
  <c r="M25" i="9"/>
  <c r="O25" i="9" s="1"/>
  <c r="N19" i="7"/>
  <c r="U19" i="7" s="1"/>
  <c r="J19" i="7"/>
  <c r="M20" i="9"/>
  <c r="O20" i="9" s="1"/>
  <c r="M32" i="9"/>
  <c r="O32" i="9" s="1"/>
  <c r="M36" i="9"/>
  <c r="O36" i="9" s="1"/>
  <c r="M40" i="9"/>
  <c r="O40" i="9" s="1"/>
  <c r="J17" i="7"/>
  <c r="N17" i="7"/>
  <c r="U17" i="7" s="1"/>
  <c r="J20" i="7"/>
  <c r="N20" i="7"/>
  <c r="U20" i="7" s="1"/>
  <c r="J28" i="7"/>
  <c r="N28" i="7"/>
  <c r="U28" i="7" s="1"/>
  <c r="N21" i="7"/>
  <c r="U21" i="7" s="1"/>
  <c r="N25" i="7"/>
  <c r="U25" i="7" s="1"/>
  <c r="N29" i="7"/>
  <c r="U29" i="7" s="1"/>
  <c r="Z216" i="3" l="1"/>
  <c r="N29" i="8"/>
  <c r="N32" i="8"/>
  <c r="Z4" i="3"/>
  <c r="N37" i="8"/>
  <c r="P9" i="7"/>
  <c r="T9" i="7"/>
  <c r="W9" i="7" s="1"/>
  <c r="Z117" i="3"/>
  <c r="Z77" i="3"/>
  <c r="Z36" i="3"/>
  <c r="N14" i="8"/>
  <c r="R11" i="8"/>
  <c r="T11" i="8" s="1"/>
  <c r="N41" i="8"/>
  <c r="R24" i="8"/>
  <c r="T24" i="8" s="1"/>
  <c r="N13" i="8"/>
  <c r="R19" i="8"/>
  <c r="T19" i="8" s="1"/>
  <c r="N22" i="8"/>
  <c r="J3" i="8"/>
  <c r="D19" i="1" s="1"/>
  <c r="R27" i="8"/>
  <c r="T27" i="8" s="1"/>
  <c r="R8" i="8"/>
  <c r="T8" i="8" s="1"/>
  <c r="Z89" i="3"/>
  <c r="Z66" i="3"/>
  <c r="Z93" i="3"/>
  <c r="N33" i="8"/>
  <c r="T35" i="7"/>
  <c r="W35" i="7" s="1"/>
  <c r="P35" i="7"/>
  <c r="T36" i="7"/>
  <c r="W36" i="7" s="1"/>
  <c r="P36" i="7"/>
  <c r="Z73" i="3"/>
  <c r="A71" i="4"/>
  <c r="C44" i="4"/>
  <c r="H44" i="4" s="1"/>
  <c r="H45" i="4" s="1"/>
  <c r="D16" i="1" s="1"/>
  <c r="W224" i="3"/>
  <c r="Z30" i="3"/>
  <c r="Z97" i="3"/>
  <c r="K22" i="1"/>
  <c r="M22" i="1" s="1"/>
  <c r="G22" i="1"/>
  <c r="I22" i="1" s="1"/>
  <c r="Z222" i="3"/>
  <c r="Z197" i="3"/>
  <c r="Z221" i="3"/>
  <c r="Z203" i="3"/>
  <c r="Z125" i="3"/>
  <c r="Z113" i="3"/>
  <c r="Z70" i="3"/>
  <c r="Z38" i="3"/>
  <c r="P23" i="7"/>
  <c r="T23" i="7"/>
  <c r="W23" i="7" s="1"/>
  <c r="P31" i="7"/>
  <c r="T31" i="7"/>
  <c r="W31" i="7" s="1"/>
  <c r="T5" i="7"/>
  <c r="W5" i="7" s="1"/>
  <c r="P5" i="7"/>
  <c r="P40" i="7"/>
  <c r="T40" i="7"/>
  <c r="W40" i="7" s="1"/>
  <c r="Y4" i="3"/>
  <c r="P24" i="7"/>
  <c r="T24" i="7"/>
  <c r="W24" i="7" s="1"/>
  <c r="P32" i="7"/>
  <c r="T32" i="7"/>
  <c r="W32" i="7" s="1"/>
  <c r="P18" i="7"/>
  <c r="T18" i="7"/>
  <c r="W18" i="7" s="1"/>
  <c r="P13" i="7"/>
  <c r="T13" i="7"/>
  <c r="W13" i="7" s="1"/>
  <c r="T38" i="7"/>
  <c r="W38" i="7" s="1"/>
  <c r="P38" i="7"/>
  <c r="P12" i="7"/>
  <c r="T12" i="7"/>
  <c r="W12" i="7" s="1"/>
  <c r="P39" i="7"/>
  <c r="T39" i="7"/>
  <c r="W39" i="7" s="1"/>
  <c r="T21" i="7"/>
  <c r="W21" i="7" s="1"/>
  <c r="P21" i="7"/>
  <c r="L26" i="7"/>
  <c r="M26" i="7" s="1"/>
  <c r="L10" i="7"/>
  <c r="M10" i="7" s="1"/>
  <c r="L34" i="7"/>
  <c r="M34" i="7" s="1"/>
  <c r="W15" i="7"/>
  <c r="L8" i="7"/>
  <c r="M8" i="7" s="1"/>
  <c r="L19" i="7"/>
  <c r="M19" i="7" s="1"/>
  <c r="L28" i="7"/>
  <c r="M28" i="7" s="1"/>
  <c r="L11" i="7"/>
  <c r="M11" i="7" s="1"/>
  <c r="L33" i="7"/>
  <c r="M33" i="7" s="1"/>
  <c r="L27" i="7"/>
  <c r="M27" i="7" s="1"/>
  <c r="Z18" i="3"/>
  <c r="L42" i="7"/>
  <c r="M42" i="7" s="1"/>
  <c r="L6" i="7"/>
  <c r="M6" i="7" s="1"/>
  <c r="L4" i="7"/>
  <c r="M4" i="7" s="1"/>
  <c r="L41" i="7"/>
  <c r="M41" i="7" s="1"/>
  <c r="T41" i="7" s="1"/>
  <c r="W41" i="7" s="1"/>
  <c r="L20" i="7"/>
  <c r="M20" i="7" s="1"/>
  <c r="L17" i="7"/>
  <c r="M17" i="7" s="1"/>
  <c r="L7" i="7"/>
  <c r="M7" i="7" s="1"/>
  <c r="L37" i="7"/>
  <c r="M37" i="7" s="1"/>
  <c r="L22" i="7"/>
  <c r="M22" i="7" s="1"/>
  <c r="L14" i="7"/>
  <c r="M14" i="7" s="1"/>
  <c r="L30" i="7"/>
  <c r="M30" i="7" s="1"/>
  <c r="D2" i="8"/>
  <c r="A69" i="8"/>
  <c r="A69" i="6"/>
  <c r="H7" i="6" s="1"/>
  <c r="A70" i="6"/>
  <c r="Z212" i="3"/>
  <c r="Z199" i="3"/>
  <c r="Z187" i="3"/>
  <c r="Z121" i="3"/>
  <c r="E225" i="3"/>
  <c r="A252" i="3"/>
  <c r="Z85" i="3"/>
  <c r="A63" i="1"/>
  <c r="B63" i="1" s="1"/>
  <c r="Z219" i="3"/>
  <c r="R12" i="8"/>
  <c r="T12" i="8" s="1"/>
  <c r="Z191" i="3"/>
  <c r="Z185" i="3"/>
  <c r="Z177" i="3"/>
  <c r="Z161" i="3"/>
  <c r="Z153" i="3"/>
  <c r="Z40" i="3"/>
  <c r="Z58" i="3"/>
  <c r="Z62" i="3"/>
  <c r="P16" i="7"/>
  <c r="R17" i="8"/>
  <c r="T17" i="8" s="1"/>
  <c r="N17" i="8"/>
  <c r="R25" i="8"/>
  <c r="T25" i="8" s="1"/>
  <c r="N25" i="8"/>
  <c r="W16" i="7"/>
  <c r="I43" i="9"/>
  <c r="Z211" i="3"/>
  <c r="Z205" i="3"/>
  <c r="Z169" i="3"/>
  <c r="P15" i="7"/>
  <c r="N21" i="8"/>
  <c r="Z214" i="3"/>
  <c r="Z207" i="3"/>
  <c r="Z213" i="3"/>
  <c r="Z179" i="3"/>
  <c r="Z171" i="3"/>
  <c r="Z163" i="3"/>
  <c r="Z155" i="3"/>
  <c r="Z109" i="3"/>
  <c r="Z105" i="3"/>
  <c r="Z46" i="3"/>
  <c r="Z165" i="3"/>
  <c r="Z26" i="3"/>
  <c r="Z22" i="3"/>
  <c r="Z101" i="3"/>
  <c r="N16" i="8"/>
  <c r="R16" i="8"/>
  <c r="T16" i="8" s="1"/>
  <c r="K23" i="1"/>
  <c r="M23" i="1" s="1"/>
  <c r="G23" i="1"/>
  <c r="I23" i="1" s="1"/>
  <c r="X23" i="1"/>
  <c r="G19" i="1"/>
  <c r="I19" i="1" s="1"/>
  <c r="D17" i="1"/>
  <c r="Y17" i="1" s="1"/>
  <c r="D25" i="1"/>
  <c r="R15" i="1"/>
  <c r="G14" i="1"/>
  <c r="I14" i="1" s="1"/>
  <c r="K17" i="1"/>
  <c r="M17" i="1" s="1"/>
  <c r="K18" i="1"/>
  <c r="M18" i="1" s="1"/>
  <c r="G18" i="1"/>
  <c r="I18" i="1" s="1"/>
  <c r="G16" i="1"/>
  <c r="I16" i="1" s="1"/>
  <c r="K16" i="1"/>
  <c r="M16" i="1" s="1"/>
  <c r="K13" i="1"/>
  <c r="M13" i="1" s="1"/>
  <c r="P25" i="7"/>
  <c r="R26" i="8"/>
  <c r="T26" i="8" s="1"/>
  <c r="N26" i="8"/>
  <c r="N31" i="8"/>
  <c r="R31" i="8"/>
  <c r="T31" i="8" s="1"/>
  <c r="Y210" i="3"/>
  <c r="Z210" i="3"/>
  <c r="Y202" i="3"/>
  <c r="Z202" i="3"/>
  <c r="Y194" i="3"/>
  <c r="Z194" i="3"/>
  <c r="Y188" i="3"/>
  <c r="Z188" i="3"/>
  <c r="Y184" i="3"/>
  <c r="Z184" i="3"/>
  <c r="Y180" i="3"/>
  <c r="Z180" i="3"/>
  <c r="Y176" i="3"/>
  <c r="Z176" i="3"/>
  <c r="Y172" i="3"/>
  <c r="Z172" i="3"/>
  <c r="Y168" i="3"/>
  <c r="Z168" i="3"/>
  <c r="T224" i="3"/>
  <c r="T226" i="3" s="1"/>
  <c r="H13" i="1" s="1"/>
  <c r="N7" i="8"/>
  <c r="N44" i="8" s="1"/>
  <c r="R7" i="8"/>
  <c r="T7" i="8" s="1"/>
  <c r="T44" i="8" s="1"/>
  <c r="S43" i="4"/>
  <c r="Y196" i="3"/>
  <c r="Z196" i="3"/>
  <c r="P3" i="7"/>
  <c r="T3" i="7"/>
  <c r="W3" i="7" s="1"/>
  <c r="J43" i="7"/>
  <c r="L43" i="7" s="1"/>
  <c r="D22" i="1" s="1"/>
  <c r="P29" i="7"/>
  <c r="O43" i="9"/>
  <c r="R34" i="8"/>
  <c r="T34" i="8" s="1"/>
  <c r="N34" i="8"/>
  <c r="L43" i="11"/>
  <c r="G25" i="1" s="1"/>
  <c r="N39" i="8"/>
  <c r="R39" i="8"/>
  <c r="T39" i="8" s="1"/>
  <c r="R42" i="8"/>
  <c r="T42" i="8" s="1"/>
  <c r="N42" i="8"/>
  <c r="R10" i="8"/>
  <c r="T10" i="8" s="1"/>
  <c r="N10" i="8"/>
  <c r="L43" i="4"/>
  <c r="Z209" i="3"/>
  <c r="Y206" i="3"/>
  <c r="Z206" i="3"/>
  <c r="Z201" i="3"/>
  <c r="Y198" i="3"/>
  <c r="Z198" i="3"/>
  <c r="Z193" i="3"/>
  <c r="Y190" i="3"/>
  <c r="Z190" i="3"/>
  <c r="Y186" i="3"/>
  <c r="Z186" i="3"/>
  <c r="Y182" i="3"/>
  <c r="Z182" i="3"/>
  <c r="Y178" i="3"/>
  <c r="Z178" i="3"/>
  <c r="Y174" i="3"/>
  <c r="Z174" i="3"/>
  <c r="Y170" i="3"/>
  <c r="Z170" i="3"/>
  <c r="Y166" i="3"/>
  <c r="Z166" i="3"/>
  <c r="Y162" i="3"/>
  <c r="Z162" i="3"/>
  <c r="Y158" i="3"/>
  <c r="Z158" i="3"/>
  <c r="Y152" i="3"/>
  <c r="Z152" i="3"/>
  <c r="D1" i="7"/>
  <c r="J1" i="7"/>
  <c r="N15" i="8"/>
  <c r="R15" i="8"/>
  <c r="T15" i="8" s="1"/>
  <c r="Z183" i="3"/>
  <c r="Z175" i="3"/>
  <c r="Z159" i="3"/>
  <c r="Z151" i="3"/>
  <c r="Z148" i="3"/>
  <c r="R18" i="8"/>
  <c r="T18" i="8" s="1"/>
  <c r="N18" i="8"/>
  <c r="W25" i="7"/>
  <c r="W29" i="7"/>
  <c r="S43" i="11"/>
  <c r="K25" i="1" s="1"/>
  <c r="Y208" i="3"/>
  <c r="Z208" i="3"/>
  <c r="Y200" i="3"/>
  <c r="Z200" i="3"/>
  <c r="Y192" i="3"/>
  <c r="Z192" i="3"/>
  <c r="Y154" i="3"/>
  <c r="Z154" i="3"/>
  <c r="D13" i="1"/>
  <c r="Z189" i="3"/>
  <c r="Z181" i="3"/>
  <c r="Z173" i="3"/>
  <c r="Z157" i="3"/>
  <c r="Z149" i="3"/>
  <c r="Z167" i="3"/>
  <c r="Y164" i="3"/>
  <c r="Z164" i="3"/>
  <c r="Y160" i="3"/>
  <c r="Z160" i="3"/>
  <c r="Y156" i="3"/>
  <c r="Z156" i="3"/>
  <c r="N23" i="8"/>
  <c r="R23" i="8"/>
  <c r="T23" i="8" s="1"/>
  <c r="Y204" i="3"/>
  <c r="Z204" i="3"/>
  <c r="Y150" i="3"/>
  <c r="Z150" i="3"/>
  <c r="S224" i="3"/>
  <c r="C252" i="3"/>
  <c r="K3" i="8"/>
  <c r="L3" i="8" s="1"/>
  <c r="W18" i="1"/>
  <c r="T43" i="8" l="1"/>
  <c r="T45" i="8" s="1"/>
  <c r="N43" i="8"/>
  <c r="N45" i="8" s="1"/>
  <c r="AA36" i="8"/>
  <c r="D20" i="1"/>
  <c r="P28" i="7"/>
  <c r="T28" i="7"/>
  <c r="W28" i="7" s="1"/>
  <c r="P8" i="7"/>
  <c r="T8" i="7"/>
  <c r="W8" i="7" s="1"/>
  <c r="T37" i="7"/>
  <c r="W37" i="7" s="1"/>
  <c r="P37" i="7"/>
  <c r="T17" i="7"/>
  <c r="W17" i="7" s="1"/>
  <c r="P17" i="7"/>
  <c r="P20" i="7"/>
  <c r="T20" i="7"/>
  <c r="W20" i="7" s="1"/>
  <c r="X18" i="1"/>
  <c r="P19" i="7"/>
  <c r="T19" i="7"/>
  <c r="W19" i="7" s="1"/>
  <c r="T27" i="7"/>
  <c r="W27" i="7" s="1"/>
  <c r="P27" i="7"/>
  <c r="T4" i="7"/>
  <c r="W4" i="7" s="1"/>
  <c r="P4" i="7"/>
  <c r="P34" i="7"/>
  <c r="T34" i="7"/>
  <c r="W34" i="7" s="1"/>
  <c r="P7" i="7"/>
  <c r="T7" i="7"/>
  <c r="W7" i="7" s="1"/>
  <c r="T11" i="7"/>
  <c r="W11" i="7" s="1"/>
  <c r="P11" i="7"/>
  <c r="P30" i="7"/>
  <c r="T30" i="7"/>
  <c r="W30" i="7" s="1"/>
  <c r="T26" i="7"/>
  <c r="W26" i="7" s="1"/>
  <c r="P26" i="7"/>
  <c r="T33" i="7"/>
  <c r="W33" i="7" s="1"/>
  <c r="P33" i="7"/>
  <c r="P22" i="7"/>
  <c r="T22" i="7"/>
  <c r="W22" i="7" s="1"/>
  <c r="T42" i="7"/>
  <c r="W42" i="7" s="1"/>
  <c r="P42" i="7"/>
  <c r="T10" i="7"/>
  <c r="W10" i="7" s="1"/>
  <c r="P10" i="7"/>
  <c r="P6" i="7"/>
  <c r="T6" i="7"/>
  <c r="W6" i="7" s="1"/>
  <c r="P41" i="7"/>
  <c r="T14" i="7"/>
  <c r="W14" i="7" s="1"/>
  <c r="P14" i="7"/>
  <c r="A64" i="1"/>
  <c r="B64" i="1" s="1"/>
  <c r="Z224" i="3"/>
  <c r="Z226" i="3" s="1"/>
  <c r="L13" i="1" s="1"/>
  <c r="Y224" i="3"/>
  <c r="X17" i="1"/>
  <c r="X25" i="1"/>
  <c r="G20" i="1"/>
  <c r="I20" i="1" s="1"/>
  <c r="K20" i="1"/>
  <c r="K26" i="1" s="1"/>
  <c r="M25" i="1" s="1"/>
  <c r="K225" i="3"/>
  <c r="Y225" i="3"/>
  <c r="S225" i="3"/>
  <c r="S226" i="3" s="1"/>
  <c r="F225" i="3"/>
  <c r="F226" i="3" s="1"/>
  <c r="M225" i="3"/>
  <c r="M226" i="3" s="1"/>
  <c r="G225" i="3"/>
  <c r="G226" i="3" s="1"/>
  <c r="V52" i="6"/>
  <c r="O51" i="6"/>
  <c r="H51" i="6"/>
  <c r="V48" i="6"/>
  <c r="O47" i="6"/>
  <c r="H47" i="6"/>
  <c r="V44" i="6"/>
  <c r="O43" i="6"/>
  <c r="H43" i="6"/>
  <c r="V40" i="6"/>
  <c r="O39" i="6"/>
  <c r="H39" i="6"/>
  <c r="V50" i="6"/>
  <c r="O49" i="6"/>
  <c r="H49" i="6"/>
  <c r="V46" i="6"/>
  <c r="O45" i="6"/>
  <c r="H45" i="6"/>
  <c r="V42" i="6"/>
  <c r="O41" i="6"/>
  <c r="H41" i="6"/>
  <c r="V38" i="6"/>
  <c r="V36" i="6"/>
  <c r="O35" i="6"/>
  <c r="H35" i="6"/>
  <c r="V32" i="6"/>
  <c r="O31" i="6"/>
  <c r="H31" i="6"/>
  <c r="V28" i="6"/>
  <c r="O27" i="6"/>
  <c r="H27" i="6"/>
  <c r="V24" i="6"/>
  <c r="O23" i="6"/>
  <c r="H23" i="6"/>
  <c r="V20" i="6"/>
  <c r="O19" i="6"/>
  <c r="H19" i="6"/>
  <c r="V16" i="6"/>
  <c r="O15" i="6"/>
  <c r="H15" i="6"/>
  <c r="V12" i="6"/>
  <c r="O11" i="6"/>
  <c r="H11" i="6"/>
  <c r="V8" i="6"/>
  <c r="O7" i="6"/>
  <c r="V4" i="6"/>
  <c r="H2" i="6"/>
  <c r="O52" i="6"/>
  <c r="H52" i="6"/>
  <c r="O50" i="6"/>
  <c r="H50" i="6"/>
  <c r="O48" i="6"/>
  <c r="H48" i="6"/>
  <c r="O46" i="6"/>
  <c r="H46" i="6"/>
  <c r="O44" i="6"/>
  <c r="H44" i="6"/>
  <c r="O42" i="6"/>
  <c r="H42" i="6"/>
  <c r="O40" i="6"/>
  <c r="H40" i="6"/>
  <c r="O38" i="6"/>
  <c r="H38" i="6"/>
  <c r="O36" i="6"/>
  <c r="H36" i="6"/>
  <c r="V33" i="6"/>
  <c r="O32" i="6"/>
  <c r="H32" i="6"/>
  <c r="V29" i="6"/>
  <c r="O28" i="6"/>
  <c r="H28" i="6"/>
  <c r="V25" i="6"/>
  <c r="O24" i="6"/>
  <c r="H24" i="6"/>
  <c r="V21" i="6"/>
  <c r="O20" i="6"/>
  <c r="H20" i="6"/>
  <c r="V17" i="6"/>
  <c r="O16" i="6"/>
  <c r="H16" i="6"/>
  <c r="V13" i="6"/>
  <c r="O12" i="6"/>
  <c r="H12" i="6"/>
  <c r="V9" i="6"/>
  <c r="O8" i="6"/>
  <c r="H8" i="6"/>
  <c r="V5" i="6"/>
  <c r="O4" i="6"/>
  <c r="H4" i="6"/>
  <c r="O37" i="6"/>
  <c r="H37" i="6"/>
  <c r="V34" i="6"/>
  <c r="O33" i="6"/>
  <c r="H33" i="6"/>
  <c r="V30" i="6"/>
  <c r="O29" i="6"/>
  <c r="H29" i="6"/>
  <c r="V26" i="6"/>
  <c r="O25" i="6"/>
  <c r="H25" i="6"/>
  <c r="V22" i="6"/>
  <c r="O21" i="6"/>
  <c r="H21" i="6"/>
  <c r="V18" i="6"/>
  <c r="O17" i="6"/>
  <c r="H17" i="6"/>
  <c r="V14" i="6"/>
  <c r="O13" i="6"/>
  <c r="H13" i="6"/>
  <c r="V10" i="6"/>
  <c r="O9" i="6"/>
  <c r="H9" i="6"/>
  <c r="V6" i="6"/>
  <c r="O5" i="6"/>
  <c r="H5" i="6"/>
  <c r="V51" i="6"/>
  <c r="V49" i="6"/>
  <c r="V47" i="6"/>
  <c r="V45" i="6"/>
  <c r="V43" i="6"/>
  <c r="V41" i="6"/>
  <c r="V39" i="6"/>
  <c r="V37" i="6"/>
  <c r="V35" i="6"/>
  <c r="O34" i="6"/>
  <c r="H34" i="6"/>
  <c r="V31" i="6"/>
  <c r="O30" i="6"/>
  <c r="H30" i="6"/>
  <c r="V27" i="6"/>
  <c r="O26" i="6"/>
  <c r="H26" i="6"/>
  <c r="V23" i="6"/>
  <c r="O22" i="6"/>
  <c r="H22" i="6"/>
  <c r="V19" i="6"/>
  <c r="O18" i="6"/>
  <c r="H18" i="6"/>
  <c r="V15" i="6"/>
  <c r="O14" i="6"/>
  <c r="H14" i="6"/>
  <c r="V11" i="6"/>
  <c r="O10" i="6"/>
  <c r="H10" i="6"/>
  <c r="V7" i="6"/>
  <c r="O6" i="6"/>
  <c r="H6" i="6"/>
  <c r="V3" i="6"/>
  <c r="O3" i="6"/>
  <c r="H3" i="6"/>
  <c r="W19" i="1"/>
  <c r="Y19" i="1" s="1"/>
  <c r="Y18" i="1"/>
  <c r="Y16" i="1"/>
  <c r="X16" i="1"/>
  <c r="S44" i="4"/>
  <c r="S45" i="4" s="1"/>
  <c r="R3" i="8"/>
  <c r="T3" i="8" s="1"/>
  <c r="N3" i="8"/>
  <c r="Y13" i="1"/>
  <c r="X13" i="1"/>
  <c r="X22" i="1"/>
  <c r="L44" i="4"/>
  <c r="L45" i="4" s="1"/>
  <c r="AA17" i="8" l="1"/>
  <c r="X19" i="1"/>
  <c r="AA5" i="8"/>
  <c r="AA32" i="8"/>
  <c r="AA33" i="8"/>
  <c r="AA3" i="8"/>
  <c r="AA26" i="8"/>
  <c r="AA42" i="8"/>
  <c r="AA20" i="8"/>
  <c r="AA37" i="8"/>
  <c r="AA13" i="8"/>
  <c r="AA15" i="8"/>
  <c r="AA23" i="8"/>
  <c r="AA24" i="8"/>
  <c r="AA40" i="8"/>
  <c r="AA11" i="8"/>
  <c r="AA22" i="8"/>
  <c r="AA41" i="8"/>
  <c r="AA35" i="8"/>
  <c r="AA31" i="8"/>
  <c r="AA8" i="8"/>
  <c r="AA9" i="8"/>
  <c r="AA21" i="8"/>
  <c r="AA18" i="8"/>
  <c r="AA34" i="8"/>
  <c r="AA7" i="8"/>
  <c r="AA39" i="8"/>
  <c r="AA25" i="8"/>
  <c r="AA38" i="8"/>
  <c r="AA19" i="8"/>
  <c r="AA10" i="8"/>
  <c r="AA30" i="8"/>
  <c r="AA27" i="8"/>
  <c r="AA4" i="8"/>
  <c r="AA28" i="8"/>
  <c r="AA16" i="8"/>
  <c r="AA6" i="8"/>
  <c r="AA29" i="8"/>
  <c r="AA12" i="8"/>
  <c r="AA14" i="8"/>
  <c r="P43" i="7"/>
  <c r="W43" i="7"/>
  <c r="A65" i="1"/>
  <c r="B65" i="1" s="1"/>
  <c r="Y226" i="3"/>
  <c r="M20" i="1"/>
  <c r="G26" i="1"/>
  <c r="D14" i="1"/>
  <c r="K226" i="3"/>
  <c r="O53" i="6"/>
  <c r="M26" i="1"/>
  <c r="K27" i="1"/>
  <c r="M27" i="1" s="1"/>
  <c r="V53" i="6"/>
  <c r="W20" i="1"/>
  <c r="H53" i="6"/>
  <c r="D21" i="1" s="1"/>
  <c r="A66" i="1" l="1"/>
  <c r="B66" i="1" s="1"/>
  <c r="I26" i="1"/>
  <c r="I25" i="1"/>
  <c r="G27" i="1"/>
  <c r="I27" i="1" s="1"/>
  <c r="W21" i="1"/>
  <c r="Y21" i="1" s="1"/>
  <c r="X21" i="1"/>
  <c r="X14" i="1"/>
  <c r="Y14" i="1"/>
  <c r="D15" i="1"/>
  <c r="D26" i="1" s="1"/>
  <c r="E19" i="1" s="1"/>
  <c r="A67" i="1" l="1"/>
  <c r="B67" i="1" s="1"/>
  <c r="X12" i="1"/>
  <c r="Z21" i="1" s="1"/>
  <c r="E24" i="1"/>
  <c r="W22" i="1"/>
  <c r="A68" i="1" l="1"/>
  <c r="B68" i="1" s="1"/>
  <c r="D27" i="1"/>
  <c r="E27" i="1" s="1"/>
  <c r="E18" i="1"/>
  <c r="E15" i="1"/>
  <c r="E23" i="1"/>
  <c r="E25" i="1"/>
  <c r="A69" i="1"/>
  <c r="E13" i="1"/>
  <c r="E14" i="1"/>
  <c r="E21" i="1"/>
  <c r="AA21" i="1"/>
  <c r="AB21" i="1"/>
  <c r="Z22" i="1"/>
  <c r="W23" i="1"/>
  <c r="Y23" i="1" s="1"/>
  <c r="Y22" i="1"/>
  <c r="E26" i="1"/>
  <c r="E17" i="1"/>
  <c r="E16" i="1"/>
  <c r="E22" i="1"/>
  <c r="E20" i="1"/>
  <c r="B69" i="1" l="1"/>
  <c r="A70" i="1"/>
  <c r="W25" i="1"/>
  <c r="Z23" i="1"/>
  <c r="AB22" i="1"/>
  <c r="AA22" i="1"/>
  <c r="Z25" i="1" l="1"/>
  <c r="AA25" i="1" s="1"/>
  <c r="Y25" i="1"/>
  <c r="Z20" i="1" s="1"/>
  <c r="B70" i="1"/>
  <c r="A71" i="1"/>
  <c r="AB23" i="1"/>
  <c r="AA23" i="1"/>
  <c r="AA20" i="1" l="1"/>
  <c r="AB20" i="1"/>
  <c r="Z13" i="1"/>
  <c r="AB13" i="1" s="1"/>
  <c r="Z18" i="1"/>
  <c r="Z16" i="1"/>
  <c r="Z19" i="1"/>
  <c r="Z15" i="1"/>
  <c r="Z14" i="1"/>
  <c r="Z17" i="1"/>
  <c r="AB25" i="1"/>
  <c r="B71" i="1"/>
  <c r="A72" i="1"/>
  <c r="AA13" i="1" l="1"/>
  <c r="AA19" i="1"/>
  <c r="AB19" i="1"/>
  <c r="AB17" i="1"/>
  <c r="AA17" i="1"/>
  <c r="AA16" i="1"/>
  <c r="AB16" i="1"/>
  <c r="AB14" i="1"/>
  <c r="AA14" i="1"/>
  <c r="AA18" i="1"/>
  <c r="AB18" i="1"/>
  <c r="AA15" i="1"/>
  <c r="AB15" i="1"/>
  <c r="B72" i="1"/>
  <c r="A73" i="1"/>
  <c r="B73" i="1" l="1"/>
  <c r="A74" i="1"/>
  <c r="B74" i="1" l="1"/>
  <c r="A75" i="1"/>
  <c r="B75" i="1" l="1"/>
  <c r="A76" i="1"/>
  <c r="A77" i="1" l="1"/>
  <c r="B76" i="1"/>
  <c r="B77" i="1" l="1"/>
  <c r="A78" i="1"/>
  <c r="B78" i="1" l="1"/>
  <c r="A79" i="1"/>
  <c r="B79" i="1" l="1"/>
  <c r="A80" i="1"/>
  <c r="A81" i="1" l="1"/>
  <c r="B80" i="1"/>
  <c r="B81" i="1" l="1"/>
  <c r="A82" i="1"/>
  <c r="B82" i="1" l="1"/>
  <c r="A83" i="1"/>
  <c r="A84" i="1" l="1"/>
  <c r="B83" i="1"/>
  <c r="A85" i="1" l="1"/>
  <c r="B84" i="1"/>
  <c r="A86" i="1" l="1"/>
  <c r="B85" i="1"/>
  <c r="A87" i="1" l="1"/>
  <c r="B86" i="1"/>
  <c r="A88" i="1" l="1"/>
  <c r="B87" i="1"/>
  <c r="B88" i="1" l="1"/>
  <c r="A89" i="1"/>
  <c r="A90" i="1" l="1"/>
  <c r="B89" i="1"/>
  <c r="A91" i="1" l="1"/>
  <c r="B90" i="1"/>
  <c r="A92" i="1" l="1"/>
  <c r="B91" i="1"/>
  <c r="A93" i="1" l="1"/>
  <c r="B92" i="1"/>
  <c r="A94" i="1" l="1"/>
  <c r="B93" i="1"/>
  <c r="A95" i="1" l="1"/>
  <c r="B94" i="1"/>
  <c r="B95" i="1" l="1"/>
  <c r="A96" i="1"/>
  <c r="B96" i="1" l="1"/>
  <c r="A97" i="1"/>
  <c r="A98" i="1" l="1"/>
  <c r="B97" i="1"/>
  <c r="B98" i="1" l="1"/>
  <c r="A99" i="1"/>
  <c r="B99" i="1" l="1"/>
  <c r="A100" i="1"/>
  <c r="A101" i="1" l="1"/>
  <c r="B100" i="1"/>
  <c r="A102" i="1" l="1"/>
  <c r="B101" i="1"/>
  <c r="B102" i="1" l="1"/>
  <c r="A103" i="1"/>
  <c r="A104" i="1" l="1"/>
  <c r="B103" i="1"/>
  <c r="B104" i="1" l="1"/>
  <c r="A105" i="1"/>
  <c r="A106" i="1" l="1"/>
  <c r="B105" i="1"/>
  <c r="B106" i="1" l="1"/>
  <c r="A107" i="1"/>
  <c r="A108" i="1" l="1"/>
  <c r="B107" i="1"/>
  <c r="B108" i="1" l="1"/>
  <c r="A109" i="1"/>
  <c r="B109" i="1" l="1"/>
  <c r="A110" i="1"/>
  <c r="A111" i="1" l="1"/>
  <c r="B110" i="1"/>
  <c r="B111" i="1" l="1"/>
  <c r="A112" i="1"/>
  <c r="A113" i="1" l="1"/>
  <c r="B112" i="1"/>
  <c r="A114" i="1" l="1"/>
  <c r="B113" i="1"/>
  <c r="B114" i="1" l="1"/>
  <c r="A115" i="1"/>
  <c r="B115" i="1" l="1"/>
  <c r="A116" i="1"/>
  <c r="A117" i="1" l="1"/>
  <c r="B116" i="1"/>
  <c r="A118" i="1" l="1"/>
  <c r="B117" i="1"/>
  <c r="A119" i="1" l="1"/>
  <c r="B118" i="1"/>
  <c r="A120" i="1" l="1"/>
  <c r="B119" i="1"/>
  <c r="A121" i="1" l="1"/>
  <c r="B120" i="1"/>
  <c r="A122" i="1" l="1"/>
  <c r="B121" i="1"/>
  <c r="B122" i="1" l="1"/>
  <c r="A123" i="1"/>
  <c r="A124" i="1" l="1"/>
  <c r="B123" i="1"/>
  <c r="A125" i="1" l="1"/>
  <c r="B124" i="1"/>
  <c r="A126" i="1" l="1"/>
  <c r="B125" i="1"/>
  <c r="B126" i="1" l="1"/>
  <c r="A127" i="1"/>
  <c r="A128" i="1" l="1"/>
  <c r="B127" i="1"/>
  <c r="A129" i="1" l="1"/>
  <c r="B128" i="1"/>
  <c r="A130" i="1" l="1"/>
  <c r="B129" i="1"/>
  <c r="A131" i="1" l="1"/>
  <c r="B130" i="1"/>
  <c r="A132" i="1" l="1"/>
  <c r="B131" i="1"/>
  <c r="B132" i="1" l="1"/>
  <c r="A133" i="1"/>
  <c r="A134" i="1" l="1"/>
  <c r="B133" i="1"/>
  <c r="B134" i="1" l="1"/>
  <c r="A135" i="1"/>
  <c r="A136" i="1" l="1"/>
  <c r="B135" i="1"/>
  <c r="B136" i="1" l="1"/>
  <c r="A137" i="1"/>
  <c r="A138" i="1" l="1"/>
  <c r="B137" i="1"/>
  <c r="A139" i="1" l="1"/>
  <c r="B138" i="1"/>
  <c r="B139" i="1" l="1"/>
  <c r="A140" i="1"/>
  <c r="B140" i="1" l="1"/>
  <c r="A141" i="1"/>
  <c r="B141" i="1" l="1"/>
  <c r="A142" i="1"/>
  <c r="B14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BAKARA4</author>
  </authors>
  <commentList>
    <comment ref="D3" authorId="0" shapeId="0" xr:uid="{00000000-0006-0000-0100-000001000000}">
      <text>
        <r>
          <rPr>
            <b/>
            <sz val="8"/>
            <rFont val="Tahoma"/>
            <family val="2"/>
          </rPr>
          <t xml:space="preserve">נא לבחור סוג תוכנית/מסלול ורק לאחר מכן להכניס נתונים </t>
        </r>
      </text>
    </comment>
    <comment ref="C5" authorId="1" shapeId="0" xr:uid="{00000000-0006-0000-0100-000002000000}">
      <text>
        <r>
          <rPr>
            <b/>
            <sz val="8"/>
            <rFont val="Tahoma"/>
            <family val="2"/>
          </rPr>
          <t>שדה חובה:</t>
        </r>
        <r>
          <rPr>
            <sz val="8"/>
            <rFont val="Tahoma"/>
            <family val="2"/>
          </rPr>
          <t xml:space="preserve">
DD/MM/YY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אלי אדרי</author>
    <author>eitan.r</author>
    <author>משרד התעשייה, המסחר והתעסוקה</author>
    <author>madan</author>
  </authors>
  <commentList>
    <comment ref="F2" authorId="0" shapeId="0" xr:uid="{00000000-0006-0000-0200-000001000000}">
      <text>
        <r>
          <rPr>
            <b/>
            <sz val="9"/>
            <rFont val="Tahoma"/>
            <family val="2"/>
          </rPr>
          <t>דוגמה למילוי נתוני השכר:
עובד בחצי משרה שכל זמנו מוקדש לתוכנית מו"פ זו ירשם באופן הבא: 
חלקיות משרה-50%, שיעור תעסוקה בתוכנית מו"פ זו - 100%</t>
        </r>
      </text>
    </comment>
    <comment ref="C3" authorId="1" shapeId="0" xr:uid="{00000000-0006-0000-0200-000002000000}">
      <text>
        <r>
          <rPr>
            <sz val="8"/>
            <rFont val="Tahoma"/>
            <family val="2"/>
          </rPr>
          <t xml:space="preserve">כגון: פיזיקאי, מהנדס מכונות 
</t>
        </r>
      </text>
    </comment>
    <comment ref="H3" authorId="2" shapeId="0" xr:uid="{00000000-0006-0000-0200-000003000000}">
      <text>
        <r>
          <rPr>
            <b/>
            <sz val="8"/>
            <rFont val="Tahoma"/>
            <family val="2"/>
          </rPr>
          <t>חלק המשרה של העובד בחברה ביחס למשרה מלאה,  ללא קשר לשעור העסקתו בתוכנית</t>
        </r>
      </text>
    </comment>
    <comment ref="I3" authorId="2" shapeId="0" xr:uid="{00000000-0006-0000-0200-000004000000}">
      <text>
        <r>
          <rPr>
            <b/>
            <sz val="8"/>
            <rFont val="Tahoma"/>
            <family val="2"/>
          </rPr>
          <t xml:space="preserve">היקף העסקת העובד בתוכנית ביחס לחלק המשרה שלו בחברה </t>
        </r>
      </text>
    </comment>
    <comment ref="C231" authorId="3" shapeId="0" xr:uid="{00000000-0006-0000-0200-000005000000}">
      <text>
        <r>
          <rPr>
            <b/>
            <sz val="8"/>
            <rFont val="Tahoma"/>
            <family val="2"/>
          </rPr>
          <t xml:space="preserve">כפי שנקבע בנוהל 200-03: "ניהול מערכת הכספים לצורכי מו"פ.." לשנת 2007. 
סכום זה הינו עלות כוללת למעביד בגין 100% משרה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Dana Hassid</author>
  </authors>
  <commentList>
    <comment ref="B2" authorId="0" shapeId="0" xr:uid="{00000000-0006-0000-03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3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בעל עניין או קרוב של בעל שליטה של המבקש. (לעניין זה ראה נוהל 200-02).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א. חפץ ושות'</author>
  </authors>
  <commentList>
    <comment ref="B2" authorId="0" shapeId="0" xr:uid="{00000000-0006-0000-0400-000001000000}">
      <text>
        <r>
          <rPr>
            <sz val="8"/>
            <rFont val="Tahoma"/>
            <family val="2"/>
          </rPr>
          <t xml:space="preserve">תאור הפריט או הסוג , יש לציין גם יחידת המידה, לדוגמא:  דבקים (בק"ג)
</t>
        </r>
      </text>
    </comment>
    <comment ref="G2" authorId="1" shapeId="0" xr:uid="{00000000-0006-0000-0400-000002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eitan.r</author>
    <author>משרד התעשייה, המסחר והתעסוקה</author>
    <author>א. חפץ ושות'</author>
  </authors>
  <commentList>
    <comment ref="D2" authorId="0" shapeId="0" xr:uid="{00000000-0006-0000-0500-000001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F2" authorId="1" shapeId="0" xr:uid="{00000000-0006-0000-0500-000002000000}">
      <text>
        <r>
          <rPr>
            <b/>
            <sz val="8"/>
            <rFont val="Tahoma"/>
            <family val="2"/>
          </rPr>
          <t>עד תקרת שכר לשעה</t>
        </r>
      </text>
    </comment>
    <comment ref="G2" authorId="0" shapeId="0" xr:uid="{00000000-0006-0000-0500-000003000000}">
      <text>
        <r>
          <rPr>
            <sz val="8"/>
            <rFont val="Tahoma"/>
            <family val="2"/>
          </rPr>
          <t>אם סוג ההתקשרות לפי שעה - יש לציין את היקף השעות, אחרת - יש לציין 1.</t>
        </r>
      </text>
    </comment>
    <comment ref="I2" authorId="2" shapeId="0" xr:uid="{00000000-0006-0000-0500-000004000000}">
      <text>
        <r>
          <rPr>
            <b/>
            <u/>
            <sz val="9"/>
            <color indexed="81"/>
            <rFont val="Tahoma"/>
            <family val="2"/>
          </rPr>
          <t>צד קשור</t>
        </r>
        <r>
          <rPr>
            <sz val="9"/>
            <color indexed="81"/>
            <rFont val="Tahoma"/>
            <family val="2"/>
          </rPr>
          <t xml:space="preserve"> 
בעל עניין או קרוב של בעל שליטה של המבקש. (לעניין זה ראה נוהל 200-02).</t>
        </r>
      </text>
    </comment>
    <comment ref="B66" authorId="0" shapeId="0" xr:uid="{00000000-0006-0000-0500-000005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  <comment ref="B67" authorId="0" shapeId="0" xr:uid="{00000000-0006-0000-0500-000006000000}">
      <text>
        <r>
          <rPr>
            <sz val="8"/>
            <rFont val="Tahoma"/>
            <family val="2"/>
          </rPr>
          <t xml:space="preserve">יש לרכז קב"מ בחו"ל ביחד, בחלק העליון של הטבלה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rany</author>
    <author>eitan.r</author>
    <author>א. חפץ ושות'</author>
  </authors>
  <commentList>
    <comment ref="D1" authorId="0" shapeId="0" xr:uid="{00000000-0006-0000-0600-000001000000}">
      <text>
        <r>
          <rPr>
            <sz val="8"/>
            <rFont val="Tahoma"/>
            <family val="2"/>
          </rPr>
          <t xml:space="preserve">מחושב אוטומטית מן הנתונים שהוזנו בדף הראשי
</t>
        </r>
      </text>
    </comment>
    <comment ref="F1" authorId="0" shapeId="0" xr:uid="{00000000-0006-0000-0600-000002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H1" authorId="0" shapeId="0" xr:uid="{00000000-0006-0000-0600-000003000000}">
      <text>
        <r>
          <rPr>
            <sz val="8"/>
            <rFont val="Tahoma"/>
            <family val="2"/>
          </rPr>
          <t>כפי שהוזן בדף הראשי - פרטים כלליים וריכוז הוצאות</t>
        </r>
      </text>
    </comment>
    <comment ref="B2" authorId="1" shapeId="0" xr:uid="{00000000-0006-0000-0600-000004000000}">
      <text>
        <r>
          <rPr>
            <b/>
            <sz val="8"/>
            <rFont val="Tahoma"/>
            <family val="2"/>
          </rPr>
          <t>כל פריט בשורה נפרדת</t>
        </r>
        <r>
          <rPr>
            <sz val="8"/>
            <rFont val="Tahoma"/>
            <family val="2"/>
          </rPr>
          <t xml:space="preserve">
</t>
        </r>
      </text>
    </comment>
    <comment ref="H2" authorId="0" shapeId="0" xr:uid="{00000000-0006-0000-0600-000005000000}">
      <text>
        <r>
          <rPr>
            <sz val="8"/>
            <rFont val="Tahoma"/>
            <family val="2"/>
          </rPr>
          <t>על מנת שהפחת יוצג יש להזין את תאריך הרכישה.</t>
        </r>
      </text>
    </comment>
    <comment ref="K2" authorId="2" shapeId="0" xr:uid="{00000000-0006-0000-0600-000006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7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א. חפץ ושות'</author>
  </authors>
  <commentList>
    <comment ref="F2" authorId="0" shapeId="0" xr:uid="{00000000-0006-0000-0800-000001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משרד התעשייה, המסחר והתעסוקה</author>
    <author>א. חפץ ושות'</author>
  </authors>
  <commentList>
    <comment ref="D2" authorId="0" shapeId="0" xr:uid="{00000000-0006-0000-0900-000001000000}">
      <text>
        <r>
          <rPr>
            <b/>
            <sz val="8"/>
            <rFont val="Tahoma"/>
            <family val="2"/>
          </rPr>
          <t xml:space="preserve">עד 5 פטנטים </t>
        </r>
      </text>
    </comment>
    <comment ref="I2" authorId="1" shapeId="0" xr:uid="{00000000-0006-0000-0900-000002000000}">
      <text>
        <r>
          <rPr>
            <b/>
            <u/>
            <sz val="9"/>
            <color indexed="81"/>
            <rFont val="Tahoma"/>
            <family val="2"/>
          </rPr>
          <t xml:space="preserve">צד קשור </t>
        </r>
        <r>
          <rPr>
            <sz val="9"/>
            <color indexed="81"/>
            <rFont val="Tahoma"/>
            <family val="2"/>
          </rPr>
          <t xml:space="preserve">
בעל עניין או קרוב של בעל שליטה של המבקש. (לעניין זה ראה נוהל 200-02).</t>
        </r>
      </text>
    </comment>
  </commentList>
</comments>
</file>

<file path=xl/sharedStrings.xml><?xml version="1.0" encoding="utf-8"?>
<sst xmlns="http://schemas.openxmlformats.org/spreadsheetml/2006/main" count="797" uniqueCount="374">
  <si>
    <t xml:space="preserve">מס' </t>
  </si>
  <si>
    <t>סוג ההוצאה</t>
  </si>
  <si>
    <t>חומרים וציוד מתכלה</t>
  </si>
  <si>
    <t>שונות</t>
  </si>
  <si>
    <t>סה"כ</t>
  </si>
  <si>
    <t>מס' סידורי</t>
  </si>
  <si>
    <t xml:space="preserve"> </t>
  </si>
  <si>
    <t>קוד שכר</t>
  </si>
  <si>
    <t>תיאור</t>
  </si>
  <si>
    <t>רגיל</t>
  </si>
  <si>
    <t>מס' סד'</t>
  </si>
  <si>
    <t>רבעון ראשון</t>
  </si>
  <si>
    <t>רבעון שני</t>
  </si>
  <si>
    <t>רבעון שלישי</t>
  </si>
  <si>
    <t>רבעון רביעי</t>
  </si>
  <si>
    <t>אחר</t>
  </si>
  <si>
    <t>נוהל מס':</t>
  </si>
  <si>
    <t>איש סגל אקדמי</t>
  </si>
  <si>
    <t>נימוק לשינוי</t>
  </si>
  <si>
    <t>תחילת מו"פ:</t>
  </si>
  <si>
    <t>סיום מו"פ:</t>
  </si>
  <si>
    <t>סטודנט בעל מלגה</t>
  </si>
  <si>
    <t xml:space="preserve">ציוד ופחת </t>
  </si>
  <si>
    <t>סעיף כח אדם - שכר</t>
  </si>
  <si>
    <t>סעיף חומרים וציוד מתכלה</t>
  </si>
  <si>
    <t>סעיף ציוד</t>
  </si>
  <si>
    <t>סה"כ משכורות + תקורה:</t>
  </si>
  <si>
    <t>סה"כ משכורות:</t>
  </si>
  <si>
    <t>תקורה לשכר:</t>
  </si>
  <si>
    <t>מס' חומר</t>
  </si>
  <si>
    <t>עלות הציוד</t>
  </si>
  <si>
    <t>נימוק לשינוי ולהורדות שכר</t>
  </si>
  <si>
    <t>טבלת קודי שכר (הקשה על תא זה תחזיר אותך לראשית הטבלה)</t>
  </si>
  <si>
    <t xml:space="preserve">אחוז השימוש בציוד בתיק </t>
  </si>
  <si>
    <t>תקף מתאריך:</t>
  </si>
  <si>
    <t>סכום מומלץ לאחר תיקון חודשי שימוש מאושרים</t>
  </si>
  <si>
    <t>מס' חודשים</t>
  </si>
  <si>
    <t>שנות אדם מבוקשות</t>
  </si>
  <si>
    <t>שכר בפועל</t>
  </si>
  <si>
    <t>תקציב מבוקש לתוכנית המו"פ</t>
  </si>
  <si>
    <t>מס' חודשי עבודה מומלצים</t>
  </si>
  <si>
    <t xml:space="preserve"> סוג החומרים (תאור הפריט או הסוג)</t>
  </si>
  <si>
    <t>המכלול בו משתלב הפריט המבוקש</t>
  </si>
  <si>
    <t>קוד עלות</t>
  </si>
  <si>
    <t>הצעת מחיר</t>
  </si>
  <si>
    <t>חוזה</t>
  </si>
  <si>
    <t>מחירון</t>
  </si>
  <si>
    <t>אמדן</t>
  </si>
  <si>
    <t>מחיר יחידה בש"ח</t>
  </si>
  <si>
    <t>כמות</t>
  </si>
  <si>
    <t xml:space="preserve">הסכום המבוקש בש"ח </t>
  </si>
  <si>
    <t>תחום עיסוק שאינו כלול בתוכנית המו"פ.</t>
  </si>
  <si>
    <t>הפחתה בגין תקצוב יתר של החברה.</t>
  </si>
  <si>
    <t>היקף מבוקש מעבר להיקף הנדרש לביצוע המשימה.</t>
  </si>
  <si>
    <t>משימה שאינה כלולה בתוכנית המומלצת.</t>
  </si>
  <si>
    <t>קוד נימוק</t>
  </si>
  <si>
    <t>בסבר לשינוי</t>
  </si>
  <si>
    <t>מחיר יחידה בש"ח מומלץ בודק</t>
  </si>
  <si>
    <t xml:space="preserve">סה"כ סכום מומלץ בש"ח </t>
  </si>
  <si>
    <t>בודק מקצועי</t>
  </si>
  <si>
    <t>לאחר קיצוץ אחיד:</t>
  </si>
  <si>
    <t>מהות העבודה (לדוגמא: תכנות, מכניקה וכו')</t>
  </si>
  <si>
    <t>שם קבלן המשנה (יש לרכז את כל הקב"מ לפי מהות העבודה)</t>
  </si>
  <si>
    <t>מס' קב"מ</t>
  </si>
  <si>
    <t>הפעילות</t>
  </si>
  <si>
    <t>תוצאות הפעילות בתכנית המו"פ</t>
  </si>
  <si>
    <t>תאור הציוד או הפריט</t>
  </si>
  <si>
    <t>פחת מצטבר בתוכניות קודמות ב-%</t>
  </si>
  <si>
    <t>שם היצרן</t>
  </si>
  <si>
    <t>תאריך סיום:</t>
  </si>
  <si>
    <t>תאריך התחלה:</t>
  </si>
  <si>
    <t>קבלני משנה בארץ</t>
  </si>
  <si>
    <t>קבלני משנה בחו"ל</t>
  </si>
  <si>
    <t xml:space="preserve">אחוז תעסוקה מומלץ במו"פ </t>
  </si>
  <si>
    <t>מס' חודשי מו"פ מבוקשים:</t>
  </si>
  <si>
    <t>עלות הציוד המוכרת ע"י הבודק</t>
  </si>
  <si>
    <t>אחוז שימוש המוכר ע"י הבודק</t>
  </si>
  <si>
    <t>מס' חודשי שימוש מוכרים ע"י הבודק</t>
  </si>
  <si>
    <t>שכר</t>
  </si>
  <si>
    <t>תקורה לשכר</t>
  </si>
  <si>
    <t>סה"כ מבוקש</t>
  </si>
  <si>
    <t>נימוק (נא להקיש על התא)</t>
  </si>
  <si>
    <t xml:space="preserve">טבלת נימוקים </t>
  </si>
  <si>
    <t>קוד עלות (נא להקיש על התאים)</t>
  </si>
  <si>
    <t xml:space="preserve">טבלת קודי עלות </t>
  </si>
  <si>
    <t>סה"כ תיקצוב סופי</t>
  </si>
  <si>
    <t>קיצוץ אחיד</t>
  </si>
  <si>
    <t>קיצוץ אחיד תקציבאי, שיעור הקיצוץ:</t>
  </si>
  <si>
    <t>תואר מקצועי</t>
  </si>
  <si>
    <t>תפקיד במחקר</t>
  </si>
  <si>
    <t>פרטי העובד</t>
  </si>
  <si>
    <t>נתוני שכר בגין חודש ממוצע לעובד</t>
  </si>
  <si>
    <t>בודק מקצועי - תקצוב ציוד ופחת</t>
  </si>
  <si>
    <t>סה"כ שכר</t>
  </si>
  <si>
    <t>סה"כ קבלני משנה</t>
  </si>
  <si>
    <t>סוגי קב"מ</t>
  </si>
  <si>
    <t>קוד</t>
  </si>
  <si>
    <t>ארץ</t>
  </si>
  <si>
    <t>קבלן משנה מחו"ל</t>
  </si>
  <si>
    <t>סה"כ קב"מ</t>
  </si>
  <si>
    <t xml:space="preserve">סעיף קבלני משנה </t>
  </si>
  <si>
    <t>סה"כ מומלץ בודק מקצועי</t>
  </si>
  <si>
    <t>שם התקציבאי</t>
  </si>
  <si>
    <t>תאריך הכנה</t>
  </si>
  <si>
    <t>תאריך ועדה</t>
  </si>
  <si>
    <t>שם בודק מקצועי</t>
  </si>
  <si>
    <t>חו”ל</t>
  </si>
  <si>
    <t>אחוז מהתקציב</t>
  </si>
  <si>
    <t>הזנת 3 השדות לעיל הינה תנאי למשיכת התקציב לשדות מטה</t>
  </si>
  <si>
    <t>200-02</t>
  </si>
  <si>
    <t>הערות אוטומטיות</t>
  </si>
  <si>
    <t>נימוק לשינוי באחוז תעסוקה וחודשי עבודה</t>
  </si>
  <si>
    <t>סה"כ שכר לדף תקציב</t>
  </si>
  <si>
    <t>שנות אדם לדף תקציב</t>
  </si>
  <si>
    <t>מס' חודשי עבודה לדף תקציב</t>
  </si>
  <si>
    <t xml:space="preserve">אחוז תעסוקה במו"פ לדף תקציב </t>
  </si>
  <si>
    <t>בודק מקצועי - תקצוב קבלני משנה</t>
  </si>
  <si>
    <t>בודק מקצועי - תקצוב חומרים</t>
  </si>
  <si>
    <t>בודק מקצועי - תקצוב שונות</t>
  </si>
  <si>
    <t>המלצת הבודק המקצועי - תקצוב כח אדם</t>
  </si>
  <si>
    <t>גרסה:</t>
  </si>
  <si>
    <t>המלצה על קיצוץ אחיד, שיעור הקיצוץ (ה-% שתקליד יופחת מכל פריט):</t>
  </si>
  <si>
    <t>מנכ"ל</t>
  </si>
  <si>
    <t>איש סגל אקדמי בשבתון</t>
  </si>
  <si>
    <t>עובד חברת כ"א/חליף כ"א</t>
  </si>
  <si>
    <t>תקרת שכר+סוציאליות (אין מיגבלה בהזנת הנתונים)</t>
  </si>
  <si>
    <t>המלצה על קיצוץ אחיד: שיעור הקיצוץ (ה-% שתקליד יופחת מכל פריט):</t>
  </si>
  <si>
    <t>קוד נימוק (נא להקיש על התא)</t>
  </si>
  <si>
    <t>חלקיות משרה (לא ניתן לשינוי)</t>
  </si>
  <si>
    <t>אחוז שימוש מומלץ ע"י הבודק</t>
  </si>
  <si>
    <t>מס' חודשי שימוש מומלצים ע"י הבודק</t>
  </si>
  <si>
    <t>עלות הציוד המומלצת ע"י הבודק</t>
  </si>
  <si>
    <t>סכום מומלץ בש"ח (מחושב אוטומטית)</t>
  </si>
  <si>
    <t>סה"כ שכר כולל מבוקש בהתאם לתקרות</t>
  </si>
  <si>
    <t xml:space="preserve">שם משפחה + שם פרטי </t>
  </si>
  <si>
    <t>שכר חודשי (₪)</t>
  </si>
  <si>
    <t>עלויות סוציאליות לחודש (₪)</t>
  </si>
  <si>
    <t xml:space="preserve">חלקיות משרה (%) </t>
  </si>
  <si>
    <t>שיעור תעסוקה בתוכנית מו"פ זו (%)</t>
  </si>
  <si>
    <t>שם  המנכ"ל</t>
  </si>
  <si>
    <t>שם  מנהל המחקר</t>
  </si>
  <si>
    <t xml:space="preserve">סה"כ שכר מומלץ ע"י בודק </t>
  </si>
  <si>
    <t xml:space="preserve">שנות אדם מומלצות בודק </t>
  </si>
  <si>
    <t>תאריך רכישה (dd/mm/yy)</t>
  </si>
  <si>
    <t>תושב חוזר</t>
  </si>
  <si>
    <t>נבחר:</t>
  </si>
  <si>
    <t>מספר פטנט</t>
  </si>
  <si>
    <t>הסכום המבוקש בש"ח מוגבל בתקרות</t>
  </si>
  <si>
    <t>סעיף שונות ופטנטים</t>
  </si>
  <si>
    <t>פטנט</t>
  </si>
  <si>
    <t>סה"כ בארץ</t>
  </si>
  <si>
    <t>סוגי התקשרות</t>
  </si>
  <si>
    <t>מחיר קבוע</t>
  </si>
  <si>
    <t>מחיר לפי שעה</t>
  </si>
  <si>
    <t>הסכום מומלץ בודק בש"ח</t>
  </si>
  <si>
    <t xml:space="preserve">הסכום מומלץ תקצבאי בש"ח </t>
  </si>
  <si>
    <t>כמות / שעות העסקה</t>
  </si>
  <si>
    <t>פריפריה</t>
  </si>
  <si>
    <t>קבלן משנה ישראלי מחוץ לפריפריה</t>
  </si>
  <si>
    <t>קבלן משנה ישראלי בפריפריה</t>
  </si>
  <si>
    <t>סה"כ פריפריה</t>
  </si>
  <si>
    <t xml:space="preserve">מחיר יחידה בש"ח מומלץ </t>
  </si>
  <si>
    <t>בודק מקצועי - תקצוב שיווק</t>
  </si>
  <si>
    <t>שיווק</t>
  </si>
  <si>
    <t>קוד מחיר (נא להקיש על התאים)</t>
  </si>
  <si>
    <t>סוג ההתקשות (במחיר קבוע או לפי שעה)</t>
  </si>
  <si>
    <t>תוצאות הפעילות / שם מזהה לפטנט</t>
  </si>
  <si>
    <t>תקציב לפטנט בשנים הקודמות</t>
  </si>
  <si>
    <t>קב"מ בארץ או בחו"ל</t>
  </si>
  <si>
    <t>קב"מ בארץ או בחו"ל או בפריפריה</t>
  </si>
  <si>
    <t>מחיר יחידה מומלץ לפני קיצוץ אחיד</t>
  </si>
  <si>
    <t>תחליפי כוח אדם שעיקר עבודתם לא מתבצעת פיזית בחברה עצמה ,ידווחו בסעיף קבלני משנה</t>
  </si>
  <si>
    <t>תקציבאי רשות החדשנות</t>
  </si>
  <si>
    <t>כא</t>
  </si>
  <si>
    <t>חומרים</t>
  </si>
  <si>
    <t>קמ</t>
  </si>
  <si>
    <t>ציוד</t>
  </si>
  <si>
    <t>בודק מקצועי - תקצוב ציוד</t>
  </si>
  <si>
    <t>מס' הציוד</t>
  </si>
  <si>
    <t>תאור הפעילויות בהן נוטל חלק הציוד</t>
  </si>
  <si>
    <t>סעיף ציוד ייעודי</t>
  </si>
  <si>
    <t>ציוד ייעודי</t>
  </si>
  <si>
    <t>פחת ציוד</t>
  </si>
  <si>
    <t>תקציבאי רשות החדשנות - תקצוב חומרים</t>
  </si>
  <si>
    <t>תקציבאי רשות החדשנות- תקצוב קבלני משנה</t>
  </si>
  <si>
    <t>תקציבאי רשות החדשנות - תקצוב שונות</t>
  </si>
  <si>
    <t>תקציבאי רשות החדשנות - תקצוב ציוד ופחת</t>
  </si>
  <si>
    <t>תקציבאי רשות החדשנות - תקצוב שיווק</t>
  </si>
  <si>
    <t>תקציבאי רשות החדשנות - תקצוב ציוד ייעודי</t>
  </si>
  <si>
    <t>סה"כ תיקצוב סופי - תקציבים רשות החדשנות</t>
  </si>
  <si>
    <t>עובד יצור</t>
  </si>
  <si>
    <t>מחיר יחידה/ מחיר לשעת יצור בש"ח</t>
  </si>
  <si>
    <t xml:space="preserve">כמות/ מס' שעות יצור </t>
  </si>
  <si>
    <t>תקציב בחתך משימות</t>
  </si>
  <si>
    <t>קישור לאתר רשות החדשנות</t>
  </si>
  <si>
    <t>סטודנט דוקטורנט תשתיות</t>
  </si>
  <si>
    <t xml:space="preserve">סעיף שיווק </t>
  </si>
  <si>
    <t>תקרת אחוז התעסוקה בתוכנית מו"פ זו (ההזנה מוגבלת לתיקרות)</t>
  </si>
  <si>
    <t>08-6/2019rot</t>
  </si>
  <si>
    <t>מנכ"ל או מנהל מו"פ בחברת חממה/ מנכ"ל חברת מעבדה/ מנהל המעבדה לחדשנות</t>
  </si>
  <si>
    <t>הפעלת התא</t>
  </si>
  <si>
    <t>תקורה חומרים</t>
  </si>
  <si>
    <t>אחוז תקורה חומרים</t>
  </si>
  <si>
    <t>מוסד מחקר</t>
  </si>
  <si>
    <t>אחוז תקורה כא</t>
  </si>
  <si>
    <t>קבלני משנה מוסד מחקר</t>
  </si>
  <si>
    <t>עובד במסלול אנליזה מוסדים</t>
  </si>
  <si>
    <t>נכון לתאריך:</t>
  </si>
  <si>
    <t>מס' חברה ברשות החדשנות:</t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</si>
  <si>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 המומלץ במו"פ, בתאים שלא בוצע בהם שינוי ידני):</t>
    </r>
  </si>
  <si>
    <r>
      <t>קיצוץ אחיד</t>
    </r>
    <r>
      <rPr>
        <b/>
        <sz val="10"/>
        <rFont val="David"/>
        <family val="2"/>
      </rPr>
      <t>- נא להזין את גובה הקיצוץ שיוכפל בשיעורי התעסוקה (בכ"א בלבד שיעור הקיצוץ מוכפל בשיעור התעסוקה, בתאים שלא בוצע בהם שינוי ידני):</t>
    </r>
  </si>
  <si>
    <r>
      <t xml:space="preserve">שכר </t>
    </r>
    <r>
      <rPr>
        <b/>
        <u/>
        <sz val="10"/>
        <rFont val="David"/>
        <family val="2"/>
      </rPr>
      <t>חודשי</t>
    </r>
    <r>
      <rPr>
        <b/>
        <sz val="10"/>
        <rFont val="David"/>
        <family val="2"/>
      </rPr>
      <t xml:space="preserve"> כולל, מוגבל בתיקרות</t>
    </r>
  </si>
  <si>
    <r>
      <t xml:space="preserve">ריכוז התקציב המבוקש </t>
    </r>
    <r>
      <rPr>
        <sz val="12"/>
        <color theme="0"/>
        <rFont val="David"/>
        <family val="2"/>
        <charset val="177"/>
      </rPr>
      <t>(נקלט אוטומטית מתוך הגליונות)</t>
    </r>
  </si>
  <si>
    <t>תקורה</t>
  </si>
  <si>
    <t>הנחיות למילוי קובץ תקציב</t>
  </si>
  <si>
    <t>הקובץ מיועד להגשת תקציב לצורך בקשת תמיכה לרשות לחדשנות</t>
  </si>
  <si>
    <t>יש לבחור בגיליון "ראשי-פרטים כלליים וריכוז הוצאות"</t>
  </si>
  <si>
    <t xml:space="preserve">בדיקת נתונים בגיליון "ראשי-פרטים כלליים וריכוז הוצאות" </t>
  </si>
  <si>
    <t xml:space="preserve">לאחר מילוי נתונים בכלל הגיליונות, יש לחזור לגילון "ראשי-פרטים כלליים וריכוז הוצאות" </t>
  </si>
  <si>
    <t>שלבי המילוי:</t>
  </si>
  <si>
    <t>מילוי גיליון "ראשי-פרטים כלליים וריכוז הוצאות" (לשונית הגיליון צבועה בכחול כהה בשורת הלשוניות בתחתית החלון)</t>
  </si>
  <si>
    <t>מילוי גיליונות הנתונים (לשוניות הגיליונות צבועות בכחול בהיר בשורת הלשוניות בתחתית החלון)</t>
  </si>
  <si>
    <t>מומלץ להדפיס עמוד זה לסיוע במהלך מילוי הבקשה</t>
  </si>
  <si>
    <t>יש לשים לב ששורות לבנות הינן תקינות - לא אמור להופיע בהן נתונים</t>
  </si>
  <si>
    <t>תנופה - מסלול הטבה מס' 9</t>
  </si>
  <si>
    <t>הפעלת חממה - מסלול הטבה מס' 3</t>
  </si>
  <si>
    <t>פרוייקט חממה טכנולוגית - מסלול הטבה מס' 3</t>
  </si>
  <si>
    <t>פרוייקט חממה ביוטכנולוגית - מסלול הטבה מס' 22</t>
  </si>
  <si>
    <t>פרוייקט חממה יזמות בפריפריה - מסלול הטבה מס' 39</t>
  </si>
  <si>
    <t>הפעלת חממה יזמות בפריפריה - מסלול הטבה מס' 39</t>
  </si>
  <si>
    <t>מעבדה לחדשנות- חברת מעבדה - מסלול הטבה מס' 29</t>
  </si>
  <si>
    <t>תשתית טכנולוגית של מעבדה לחדשנות - מסלול הטבה מס' 29</t>
  </si>
  <si>
    <t>תפעול שוטף של מעבדה לחדשנות -  מסלול הטבה מס' 29</t>
  </si>
  <si>
    <t>מתקני הרצה (פיילוטים) - מסלול הטבה מס' 2</t>
  </si>
  <si>
    <t>אתגר - מסלול הטבה מס' 26</t>
  </si>
  <si>
    <t>טכנולוגית החלל - מסלול הטבה מס' 24</t>
  </si>
  <si>
    <t>מרכזי מו"פ בפריפריה  - מסלול הטבה מס' 15</t>
  </si>
  <si>
    <t>מרכזי מו"פ ביו רפואה - מסלול הטבה מס' 35</t>
  </si>
  <si>
    <t>מגנ"ט איגוד משתמשים - מסלול הטבה מס' 5</t>
  </si>
  <si>
    <t>מימד תעשיה - מסלול הטבה מס' 20</t>
  </si>
  <si>
    <t>מימד אקדמיה - מסלול הטבה מס' 20</t>
  </si>
  <si>
    <t>הגברת השתתפות בהורייזן- מסלול מס' 37</t>
  </si>
  <si>
    <t>קידום יזמות טכנולוגית בעיר חיפה - מסלול הטבה מס' 38</t>
  </si>
  <si>
    <t>אנליזה מוסדיים - מסלול הטבה מס' 40</t>
  </si>
  <si>
    <t>הנוסחה לחישוב "סה"כ שכר מבוקש בהתאם לתקרות" תגביל את השכר המבוקש בהתאם לתקרות לעיל</t>
  </si>
  <si>
    <t>ראש התחום/ בודק בכיר</t>
  </si>
  <si>
    <t>מס' חודשי השימוש בתיק</t>
  </si>
  <si>
    <t>יש להעלות את הקובץ כצרופה להגשת הטופס המקוון באזור האישי באתר הרשות</t>
  </si>
  <si>
    <t>שנות אדם</t>
  </si>
  <si>
    <t>האם ההוצאה היא לצד קשור?
במידה וכן- הסבר
במידה ולא- למלא "לא"</t>
  </si>
  <si>
    <r>
      <rPr>
        <b/>
        <u/>
        <sz val="10"/>
        <color theme="0"/>
        <rFont val="David"/>
        <family val="2"/>
      </rPr>
      <t>האם ההוצאה היא לצד קשור?</t>
    </r>
    <r>
      <rPr>
        <b/>
        <sz val="10"/>
        <color theme="0"/>
        <rFont val="David"/>
        <family val="2"/>
        <charset val="177"/>
      </rPr>
      <t xml:space="preserve">
במידה וכן- הסבר
במידה ולא- למלא "לא"</t>
    </r>
  </si>
  <si>
    <t>בשורות 13-26 מופיע סיכום הנתונים שהוזנו בסעיפי התקציב הרלוונטיים</t>
  </si>
  <si>
    <t>לסיום יש למלא את שמות בעלי התפקידים בשורה 27.</t>
  </si>
  <si>
    <t>שת"פ בינלאומי (מו"פ)- מסלול הטבה מס'1</t>
  </si>
  <si>
    <t>שת"פ בינלאומי (פיילוטים)- מסלול הטבה מס' 1</t>
  </si>
  <si>
    <t>מו"פ גנרי לחברות גדולות - מסלול הטבה מס' 1</t>
  </si>
  <si>
    <t>מכינת מו"פ - מסלול הטבה מס' 36 ב'</t>
  </si>
  <si>
    <t xml:space="preserve">מופ"ת - מסלול הטבה מס' 36 א' </t>
  </si>
  <si>
    <t xml:space="preserve">יש לבחור בשורה 3 את סוג המסלול בו מוגשת הבקשה </t>
  </si>
  <si>
    <t>תקופת הביצוע המבוקשת:</t>
  </si>
  <si>
    <t>שם החברה/ שם יזם מוביל (תנופה):</t>
  </si>
  <si>
    <t>מספר ברשם (ח.פ.)/ מספר ת.ז (של יזם מוביל (תנופה)):</t>
  </si>
  <si>
    <t>נושא הבקשה:</t>
  </si>
  <si>
    <t>מס' חודשי הבקשה:</t>
  </si>
  <si>
    <t>מסמך תקציב מבוקש:</t>
  </si>
  <si>
    <t>נא לבחור מסלול/ תת מסלול מהרשימה</t>
  </si>
  <si>
    <t>לחץ כאן בכדי לבחור מסלול מהרשימה</t>
  </si>
  <si>
    <t>בגליון זה אין למלא סעיפי תקציב, הנתונים ימשכו באופן אוטומטי משאר הגליונות.</t>
  </si>
  <si>
    <t>התאמת מוצר ותיקוף שוק</t>
  </si>
  <si>
    <t xml:space="preserve">סעיף התאמת מוצר ותיקוף שוק </t>
  </si>
  <si>
    <t>מנכ"ל תאגיד הזנק</t>
  </si>
  <si>
    <t>שם  מנהל הכספים/יועץ טכנולגי (מכינת מו"פ)</t>
  </si>
  <si>
    <t xml:space="preserve">סוג ההוצאה: יש לסמן "פטנט" או "אחר" </t>
  </si>
  <si>
    <t>זירה</t>
  </si>
  <si>
    <t>קרן המו"פ מסלול הטבה מס' 1</t>
  </si>
  <si>
    <t>כללי:</t>
  </si>
  <si>
    <t>מומלץ למלא את התקציב לצד קריאת נהלי המסלול ופירוט ההוצאות המוכרות במסגרתו.</t>
  </si>
  <si>
    <t>קובץ זה מוגן בסיסמא. יש למלא נתונים אך ורק בשדות שפתוחים לעריכה.</t>
  </si>
  <si>
    <t>יש להזין נתונים בתאים בעלי רקע לבן בלבד.</t>
  </si>
  <si>
    <t>אין לבטל את נעילת הקובץ בשום שלב.</t>
  </si>
  <si>
    <t>שים לב כי רק לאחר בחירת המסלול הנכון ייפתחו לעריכה יתר הגליונות הניתנים למילוי במסגרת המסלול הספציפי.</t>
  </si>
  <si>
    <t>יש למלא את כל הפרטים הכלליים המופיעים בשורות 5-9, 28.</t>
  </si>
  <si>
    <t xml:space="preserve">יש למלא רק גליונות הרלבנטיים למסלול. </t>
  </si>
  <si>
    <t>צמיחה</t>
  </si>
  <si>
    <t>הזנק</t>
  </si>
  <si>
    <t>יצור מתקדם</t>
  </si>
  <si>
    <t>בינלאומי</t>
  </si>
  <si>
    <t>תשתיות טכנולוגיות</t>
  </si>
  <si>
    <t>חברתי ציבורי</t>
  </si>
  <si>
    <t>מסחור ידע (תעשיה)  - מסלול הטבה מס' 5ד'</t>
  </si>
  <si>
    <t>מסחור ידע (אקדמיה) - מסלול הטבה מס' 5ד'</t>
  </si>
  <si>
    <t>הכוונת ידע אקדמי- מסלול הטבה מס' 5ג'</t>
  </si>
  <si>
    <t>עזרטק - מסלול הטבה מס' 2 טו'</t>
  </si>
  <si>
    <t>מגנ"ט מאגד תעשיה - מסלול הטבה מס' 5א'</t>
  </si>
  <si>
    <t>מגנ"ט מאגד אקדמיה - מסלול הטבה מס' 5א'</t>
  </si>
  <si>
    <t>ממשל טק - מסלול הטבה מס' 2 יד'</t>
  </si>
  <si>
    <r>
      <t xml:space="preserve">תא בעל רקע צבוע בכחול או בכל צבע אחר </t>
    </r>
    <r>
      <rPr>
        <b/>
        <sz val="12"/>
        <rFont val="David"/>
        <family val="2"/>
      </rPr>
      <t>נעול</t>
    </r>
    <r>
      <rPr>
        <sz val="12"/>
        <rFont val="David"/>
        <family val="2"/>
      </rPr>
      <t xml:space="preserve"> ואין הזין בו נתונים.</t>
    </r>
  </si>
  <si>
    <r>
      <t xml:space="preserve">חל </t>
    </r>
    <r>
      <rPr>
        <b/>
        <u/>
        <sz val="12"/>
        <rFont val="David"/>
        <family val="2"/>
      </rPr>
      <t>איסור מוחלט</t>
    </r>
    <r>
      <rPr>
        <b/>
        <sz val="12"/>
        <rFont val="David"/>
        <family val="2"/>
      </rPr>
      <t xml:space="preserve"> לבצע גזירה או העתקה והדבקה לתוך הקובץ. מילוי הקובץ יעשה רק על ידי מילוי ידני של נתונים.</t>
    </r>
  </si>
  <si>
    <r>
      <t xml:space="preserve">גיליון ריק משמעו שההוצאה אינה מוכרת במסגרת המסלול המבוקש </t>
    </r>
    <r>
      <rPr>
        <u/>
        <sz val="12"/>
        <rFont val="David"/>
        <family val="2"/>
      </rPr>
      <t>אין למלא בגליונות ריקים נתונים.</t>
    </r>
  </si>
  <si>
    <t>לא</t>
  </si>
  <si>
    <t>חטיפי הכפר בע"מ</t>
  </si>
  <si>
    <t>פיתוח חטיפי "צ'יפס" עתירים בחלבון ומופחתי פחמימות ושומן</t>
  </si>
  <si>
    <t>11223344</t>
  </si>
  <si>
    <t>גולן גולני</t>
  </si>
  <si>
    <t>מהנדס מכונות</t>
  </si>
  <si>
    <t>מנהל המו"פ</t>
  </si>
  <si>
    <t>ניסים ישראלי</t>
  </si>
  <si>
    <t>הנדסאי חשמל</t>
  </si>
  <si>
    <t>מנהל אחזקה</t>
  </si>
  <si>
    <t>רויטל יזרעלי</t>
  </si>
  <si>
    <t>לבורנטית</t>
  </si>
  <si>
    <t>ניהול ניסויי מעבדה</t>
  </si>
  <si>
    <t>לילה ג'ובראן</t>
  </si>
  <si>
    <t>איתן גלילי</t>
  </si>
  <si>
    <t>ניהול התכנית</t>
  </si>
  <si>
    <t>קמח תפו"א (ק"ג)</t>
  </si>
  <si>
    <t>ניסויי מעבדה</t>
  </si>
  <si>
    <t>קמח טף (ק"ג)</t>
  </si>
  <si>
    <t>מגוון חלבונים צמחיים (ק"ג)</t>
  </si>
  <si>
    <t>שמנים צמחיים (ליטר)</t>
  </si>
  <si>
    <t>עמילנים מורכבים (ק"ג)</t>
  </si>
  <si>
    <t>קמחים (ק"ג)</t>
  </si>
  <si>
    <t>ניסויים בפיילוט במפעל ובגרמניה</t>
  </si>
  <si>
    <t>עמילנים (ק"ג)</t>
  </si>
  <si>
    <t>למינטים שונים (מ"ר)</t>
  </si>
  <si>
    <t>פיתוח והתאמת אריזה</t>
  </si>
  <si>
    <t>חומרי ניקוי וסניטציה (ליטר)</t>
  </si>
  <si>
    <t>לניסויים במעבדה ובפיילוט</t>
  </si>
  <si>
    <t>תבלינים (ק"ג)</t>
  </si>
  <si>
    <t>לכלל הניסויים</t>
  </si>
  <si>
    <t>צבעי מאכל טבעיים (ליטר)</t>
  </si>
  <si>
    <t>ציוד מעבדה מתכלה</t>
  </si>
  <si>
    <t xml:space="preserve">טכנולוג מזון </t>
  </si>
  <si>
    <t>יהודה הלוי</t>
  </si>
  <si>
    <t>מומחה אקסטרוזיה</t>
  </si>
  <si>
    <t xml:space="preserve">אילן שחר </t>
  </si>
  <si>
    <t>משרד יעוץ רגולציה</t>
  </si>
  <si>
    <t>א.ג. רגולציה</t>
  </si>
  <si>
    <t>תזונאית קלינית</t>
  </si>
  <si>
    <t>נילי חצילי</t>
  </si>
  <si>
    <t>התאמת למינט ואריזה</t>
  </si>
  <si>
    <t>פלסגל בע"מ</t>
  </si>
  <si>
    <t>ביצוע ניסויים בקנה מידה חרושתי</t>
  </si>
  <si>
    <t>EXTRUDEXIA GMBH</t>
  </si>
  <si>
    <t>בדיקות מעבדה</t>
  </si>
  <si>
    <t>בקטולאב</t>
  </si>
  <si>
    <t>מבחני טעימה</t>
  </si>
  <si>
    <t>א.צ. טעימות בע"מ</t>
  </si>
  <si>
    <t>רישום פרוביז'ינאל</t>
  </si>
  <si>
    <t>טיסות (עבור 2 עובדים)</t>
  </si>
  <si>
    <t>במסגרת הניסוי בגרמניה</t>
  </si>
  <si>
    <t>מערבל סטפאן 5 ק"ג</t>
  </si>
  <si>
    <t>Stephan Machinery GmbH</t>
  </si>
  <si>
    <t>מסוע זעיר - נירוסטה</t>
  </si>
  <si>
    <t>הראל תעשיות מתכת</t>
  </si>
  <si>
    <t>מיני אקסטרודר</t>
  </si>
  <si>
    <t>תוצרת סין</t>
  </si>
  <si>
    <t>תנור אפייה זרימה מאולצת</t>
  </si>
  <si>
    <t>AEG</t>
  </si>
  <si>
    <t>ציוד מעבדה (מד לחות, מאזניים, וכו)</t>
  </si>
  <si>
    <t>מגוון יצרנים</t>
  </si>
  <si>
    <t xml:space="preserve">תערוכת ANUGA </t>
  </si>
  <si>
    <t>קידום ומיתוג החטיפים בחו"ל</t>
  </si>
  <si>
    <t>חשיפת המוצרים והמותג במדיות שונות ומובילי דעה בתחום</t>
  </si>
  <si>
    <t xml:space="preserve">טיסות ואש"ל </t>
  </si>
  <si>
    <t>תערוכות, מפגש עם לקוחות פוטנציאלים</t>
  </si>
  <si>
    <t>מיתוג</t>
  </si>
  <si>
    <t>סקר שוק</t>
  </si>
  <si>
    <t>אימאן ג'אברין</t>
  </si>
  <si>
    <t>55555</t>
  </si>
  <si>
    <t>עובד ייצור</t>
  </si>
  <si>
    <t>ייצור לנסיונות</t>
  </si>
  <si>
    <t>חביב חביבי</t>
  </si>
  <si>
    <t xml:space="preserve">הצגת המוצרים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</si>
</sst>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2" formatCode="_ &quot;₪&quot;\ * #,##0_ ;_ &quot;₪&quot;\ * \-#,##0_ ;_ &quot;₪&quot;\ * &quot;-&quot;_ ;_ @_ "/>
    <numFmt numFmtId="41" formatCode="_ * #,##0_ ;_ * \-#,##0_ ;_ * &quot;-&quot;_ ;_ @_ "/>
    <numFmt numFmtId="44" formatCode="_ &quot;₪&quot;\ * #,##0.00_ ;_ &quot;₪&quot;\ * \-#,##0.00_ ;_ &quot;₪&quot;\ * &quot;-&quot;??_ ;_ @_ "/>
    <numFmt numFmtId="43" formatCode="_ * #,##0.00_ ;_ * \-#,##0.00_ ;_ * &quot;-&quot;??_ ;_ @_ "/>
    <numFmt numFmtId="164" formatCode="_(* #,##0.00_);_(* \(#,##0.00\);_(* &quot;-&quot;??_);_(@_)"/>
    <numFmt numFmtId="165" formatCode="mm/yy"/>
    <numFmt numFmtId="166" formatCode="0.0%"/>
    <numFmt numFmtId="167" formatCode="#,##0.0"/>
    <numFmt numFmtId="168" formatCode="#,##0_ ;[Red]\-#,##0\ "/>
    <numFmt numFmtId="169" formatCode="#,##0.00_ ;[Red]\-#,##0.00\ "/>
    <numFmt numFmtId="170" formatCode="_ * #,##0_ ;_ * \-#,##0_ ;_ * &quot;-&quot;??_ ;_ @_ "/>
    <numFmt numFmtId="171" formatCode="#,###"/>
  </numFmts>
  <fonts count="83" x14ac:knownFonts="1">
    <font>
      <sz val="10"/>
      <name val="Arial"/>
      <family val="2"/>
      <charset val="177"/>
    </font>
    <font>
      <sz val="10"/>
      <color theme="1"/>
      <name val="Arial"/>
      <family val="2"/>
    </font>
    <font>
      <sz val="11"/>
      <color theme="1"/>
      <name val="Arial"/>
      <family val="2"/>
      <scheme val="minor"/>
    </font>
    <font>
      <b/>
      <sz val="14"/>
      <name val="David"/>
      <family val="2"/>
      <charset val="177"/>
    </font>
    <font>
      <b/>
      <sz val="12"/>
      <name val="David"/>
      <family val="2"/>
      <charset val="177"/>
    </font>
    <font>
      <sz val="11"/>
      <name val="David"/>
      <family val="2"/>
      <charset val="177"/>
    </font>
    <font>
      <b/>
      <sz val="10"/>
      <name val="David"/>
      <family val="2"/>
      <charset val="177"/>
    </font>
    <font>
      <sz val="12"/>
      <name val="David"/>
      <family val="2"/>
      <charset val="177"/>
    </font>
    <font>
      <sz val="10"/>
      <name val="David"/>
      <family val="2"/>
      <charset val="177"/>
    </font>
    <font>
      <u/>
      <sz val="10"/>
      <color indexed="12"/>
      <name val="Arial"/>
      <family val="2"/>
    </font>
    <font>
      <sz val="8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14"/>
      <name val="Aharoni"/>
      <family val="2"/>
    </font>
    <font>
      <b/>
      <sz val="10"/>
      <name val="Aharoni"/>
      <family val="2"/>
    </font>
    <font>
      <b/>
      <sz val="16"/>
      <name val="Aharoni"/>
      <family val="2"/>
    </font>
    <font>
      <b/>
      <sz val="11"/>
      <name val="David"/>
      <family val="2"/>
      <charset val="177"/>
    </font>
    <font>
      <b/>
      <sz val="13"/>
      <name val="David"/>
      <family val="2"/>
      <charset val="177"/>
    </font>
    <font>
      <b/>
      <sz val="12"/>
      <name val="Aharoni"/>
      <family val="2"/>
    </font>
    <font>
      <sz val="14"/>
      <color indexed="12"/>
      <name val="David"/>
      <family val="2"/>
      <charset val="177"/>
    </font>
    <font>
      <sz val="10"/>
      <color indexed="9"/>
      <name val="David"/>
      <family val="2"/>
      <charset val="177"/>
    </font>
    <font>
      <sz val="10"/>
      <color theme="0"/>
      <name val="David"/>
      <family val="2"/>
      <charset val="177"/>
    </font>
    <font>
      <sz val="10"/>
      <color theme="0"/>
      <name val="Times New Roman"/>
      <family val="1"/>
    </font>
    <font>
      <sz val="11"/>
      <name val="Arial"/>
      <family val="2"/>
    </font>
    <font>
      <sz val="10"/>
      <color rgb="FFFF0000"/>
      <name val="Arial"/>
      <family val="2"/>
    </font>
    <font>
      <sz val="10"/>
      <color theme="1"/>
      <name val="David"/>
      <family val="2"/>
      <charset val="177"/>
    </font>
    <font>
      <sz val="10"/>
      <color rgb="FFFF0000"/>
      <name val="David"/>
      <family val="2"/>
      <charset val="177"/>
    </font>
    <font>
      <sz val="12"/>
      <color rgb="FFFF0000"/>
      <name val="David"/>
      <family val="2"/>
      <charset val="177"/>
    </font>
    <font>
      <sz val="10"/>
      <color theme="0"/>
      <name val="Arial"/>
      <family val="2"/>
    </font>
    <font>
      <sz val="12"/>
      <color theme="0"/>
      <name val="David"/>
      <family val="2"/>
      <charset val="177"/>
    </font>
    <font>
      <b/>
      <sz val="10"/>
      <color theme="0"/>
      <name val="David"/>
      <family val="2"/>
      <charset val="177"/>
    </font>
    <font>
      <b/>
      <sz val="11"/>
      <color theme="0"/>
      <name val="David"/>
      <family val="2"/>
      <charset val="177"/>
    </font>
    <font>
      <b/>
      <sz val="14"/>
      <color theme="0"/>
      <name val="Aharoni"/>
      <family val="2"/>
    </font>
    <font>
      <b/>
      <sz val="12"/>
      <color theme="0"/>
      <name val="David"/>
      <family val="2"/>
      <charset val="177"/>
    </font>
    <font>
      <b/>
      <sz val="10"/>
      <color theme="0"/>
      <name val="Aharoni"/>
      <family val="2"/>
    </font>
    <font>
      <b/>
      <sz val="16"/>
      <color theme="0"/>
      <name val="Aharoni"/>
      <family val="2"/>
    </font>
    <font>
      <b/>
      <sz val="14"/>
      <color theme="0"/>
      <name val="David"/>
      <family val="2"/>
      <charset val="177"/>
    </font>
    <font>
      <sz val="10"/>
      <color theme="1"/>
      <name val="Tahoma"/>
      <family val="2"/>
    </font>
    <font>
      <b/>
      <sz val="12"/>
      <color rgb="FFFFFFFF"/>
      <name val="David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4"/>
      <color indexed="48"/>
      <name val="Arial"/>
      <family val="2"/>
    </font>
    <font>
      <sz val="11"/>
      <color indexed="8"/>
      <name val="Arial"/>
      <family val="2"/>
      <charset val="177"/>
    </font>
    <font>
      <b/>
      <sz val="10"/>
      <color theme="0"/>
      <name val="Arial"/>
      <family val="2"/>
      <scheme val="minor"/>
    </font>
    <font>
      <b/>
      <sz val="11"/>
      <color theme="0"/>
      <name val="Aharoni"/>
      <family val="2"/>
    </font>
    <font>
      <b/>
      <sz val="8"/>
      <color theme="0"/>
      <name val="David"/>
      <family val="2"/>
      <charset val="177"/>
    </font>
    <font>
      <sz val="14"/>
      <color theme="0"/>
      <name val="David"/>
      <family val="2"/>
    </font>
    <font>
      <sz val="14"/>
      <name val="David"/>
      <family val="2"/>
    </font>
    <font>
      <b/>
      <u/>
      <sz val="10"/>
      <name val="David"/>
      <family val="2"/>
    </font>
    <font>
      <b/>
      <u/>
      <sz val="11"/>
      <color theme="0"/>
      <name val="David"/>
      <family val="2"/>
    </font>
    <font>
      <sz val="9"/>
      <name val="David"/>
      <family val="2"/>
    </font>
    <font>
      <u/>
      <sz val="12"/>
      <color indexed="12"/>
      <name val="David"/>
      <family val="2"/>
    </font>
    <font>
      <b/>
      <sz val="20"/>
      <color rgb="FFFFFFFF"/>
      <name val="David"/>
      <family val="2"/>
    </font>
    <font>
      <sz val="12"/>
      <name val="Arial"/>
      <family val="2"/>
      <charset val="177"/>
    </font>
    <font>
      <b/>
      <sz val="16"/>
      <color rgb="FFFFFFFF"/>
      <name val="David"/>
      <family val="2"/>
    </font>
    <font>
      <sz val="11"/>
      <color theme="0"/>
      <name val="David"/>
      <family val="2"/>
      <charset val="177"/>
    </font>
    <font>
      <b/>
      <sz val="11"/>
      <color rgb="FFFFFFFF"/>
      <name val="David"/>
      <family val="2"/>
    </font>
    <font>
      <b/>
      <u/>
      <sz val="11"/>
      <color rgb="FFFFFFFF"/>
      <name val="David"/>
      <family val="2"/>
    </font>
    <font>
      <b/>
      <sz val="20"/>
      <name val="Aharoni"/>
      <family val="2"/>
    </font>
    <font>
      <b/>
      <sz val="11"/>
      <color indexed="12"/>
      <name val="David"/>
      <family val="2"/>
    </font>
    <font>
      <u/>
      <sz val="12"/>
      <color indexed="12"/>
      <name val="Arial"/>
      <family val="2"/>
    </font>
    <font>
      <b/>
      <sz val="12"/>
      <color rgb="FFFF0000"/>
      <name val="Aharoni"/>
      <family val="2"/>
    </font>
    <font>
      <b/>
      <u/>
      <sz val="18"/>
      <color rgb="FFFFFFFF"/>
      <name val="David"/>
      <family val="2"/>
    </font>
    <font>
      <b/>
      <sz val="9"/>
      <name val="Tahoma"/>
      <family val="2"/>
    </font>
    <font>
      <b/>
      <u/>
      <sz val="10"/>
      <color theme="0"/>
      <name val="David"/>
      <family val="2"/>
    </font>
    <font>
      <sz val="10"/>
      <name val="Arial"/>
      <family val="2"/>
      <charset val="177"/>
    </font>
    <font>
      <b/>
      <sz val="10"/>
      <name val="David"/>
      <family val="2"/>
    </font>
    <font>
      <b/>
      <sz val="10"/>
      <color theme="0"/>
      <name val="David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9"/>
      <color indexed="81"/>
      <name val="Tahoma"/>
      <family val="2"/>
    </font>
    <font>
      <b/>
      <sz val="20"/>
      <color rgb="FFFFFFFF"/>
      <name val="Arial"/>
      <family val="2"/>
    </font>
    <font>
      <b/>
      <sz val="16"/>
      <color rgb="FFFFFFFF"/>
      <name val="Arial"/>
      <family val="2"/>
    </font>
    <font>
      <sz val="12"/>
      <name val="David"/>
      <family val="2"/>
    </font>
    <font>
      <b/>
      <u/>
      <sz val="18"/>
      <name val="David"/>
      <family val="2"/>
    </font>
    <font>
      <b/>
      <sz val="12"/>
      <name val="David"/>
      <family val="2"/>
    </font>
    <font>
      <b/>
      <u/>
      <sz val="12"/>
      <name val="David"/>
      <family val="2"/>
    </font>
    <font>
      <u/>
      <sz val="12"/>
      <name val="David"/>
      <family val="2"/>
    </font>
    <font>
      <b/>
      <sz val="11"/>
      <name val="David"/>
      <family val="2"/>
    </font>
    <font>
      <b/>
      <sz val="14"/>
      <name val="David"/>
      <family val="2"/>
    </font>
  </fonts>
  <fills count="3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theme="0" tint="-4.9897762993255407E-2"/>
        <bgColor indexed="64"/>
      </patternFill>
    </fill>
    <fill>
      <patternFill patternType="solid">
        <fgColor rgb="FF4676A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A1C0D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1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rgb="FF5B9BD5"/>
      </left>
      <right/>
      <top style="medium">
        <color rgb="FF5B9BD5"/>
      </top>
      <bottom style="medium">
        <color rgb="FF5B9BD5"/>
      </bottom>
      <diagonal/>
    </border>
    <border>
      <left/>
      <right/>
      <top style="medium">
        <color rgb="FF5B9BD5"/>
      </top>
      <bottom style="medium">
        <color rgb="FF5B9BD5"/>
      </bottom>
      <diagonal/>
    </border>
    <border>
      <left/>
      <right style="medium">
        <color rgb="FF5B9BD5"/>
      </right>
      <top style="medium">
        <color rgb="FF5B9BD5"/>
      </top>
      <bottom style="medium">
        <color rgb="FF5B9BD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theme="0"/>
      </top>
      <bottom style="thin">
        <color auto="1"/>
      </bottom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auto="1"/>
      </right>
      <top style="thin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thin">
        <color theme="0"/>
      </right>
      <top style="thin">
        <color auto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auto="1"/>
      </bottom>
      <diagonal/>
    </border>
    <border>
      <left style="thin">
        <color theme="0"/>
      </left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theme="0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theme="0"/>
      </bottom>
      <diagonal/>
    </border>
    <border>
      <left style="medium">
        <color auto="1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theme="0"/>
      </right>
      <top/>
      <bottom style="thin">
        <color auto="1"/>
      </bottom>
      <diagonal/>
    </border>
    <border>
      <left/>
      <right style="thin">
        <color theme="0"/>
      </right>
      <top style="thin">
        <color theme="0"/>
      </top>
      <bottom style="thin">
        <color auto="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auto="1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auto="1"/>
      </bottom>
      <diagonal/>
    </border>
    <border>
      <left/>
      <right style="medium">
        <color theme="0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rgb="FF5B9BD5"/>
      </right>
      <top style="thin">
        <color rgb="FF5B9BD5"/>
      </top>
      <bottom style="thin">
        <color rgb="FF5B9BD5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/>
      <diagonal/>
    </border>
    <border>
      <left/>
      <right style="medium">
        <color rgb="FF5B9BD5"/>
      </right>
      <top/>
      <bottom/>
      <diagonal/>
    </border>
    <border>
      <left style="thin">
        <color rgb="FF5B9BD5"/>
      </left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/>
      <bottom style="thin">
        <color auto="1"/>
      </bottom>
      <diagonal/>
    </border>
    <border>
      <left style="medium">
        <color rgb="FF5B9BD5"/>
      </left>
      <right style="thin">
        <color auto="1"/>
      </right>
      <top/>
      <bottom/>
      <diagonal/>
    </border>
    <border>
      <left style="thin">
        <color auto="1"/>
      </left>
      <right style="medium">
        <color rgb="FF5B9BD5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medium">
        <color auto="1"/>
      </top>
      <bottom/>
      <diagonal/>
    </border>
    <border>
      <left style="medium">
        <color rgb="FF5B9BD5"/>
      </left>
      <right style="thin">
        <color auto="1"/>
      </right>
      <top/>
      <bottom style="thin">
        <color auto="1"/>
      </bottom>
      <diagonal/>
    </border>
    <border>
      <left/>
      <right style="medium">
        <color rgb="FF5B9BD5"/>
      </right>
      <top style="medium">
        <color auto="1"/>
      </top>
      <bottom style="medium">
        <color auto="1"/>
      </bottom>
      <diagonal/>
    </border>
    <border>
      <left style="medium">
        <color rgb="FF5B9BD5"/>
      </left>
      <right/>
      <top/>
      <bottom style="medium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 style="medium">
        <color rgb="FF5B9BD5"/>
      </right>
      <top/>
      <bottom style="medium">
        <color rgb="FF5B9BD5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medium">
        <color rgb="FF5B9BD5"/>
      </top>
      <bottom/>
      <diagonal/>
    </border>
    <border>
      <left/>
      <right style="medium">
        <color rgb="FF5B9BD5"/>
      </right>
      <top style="medium">
        <color rgb="FF5B9BD5"/>
      </top>
      <bottom/>
      <diagonal/>
    </border>
    <border>
      <left/>
      <right/>
      <top style="thin">
        <color rgb="FF5B9BD5"/>
      </top>
      <bottom style="thin">
        <color rgb="FF5B9BD5"/>
      </bottom>
      <diagonal/>
    </border>
    <border>
      <left/>
      <right style="medium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 style="thin">
        <color rgb="FF5B9BD5"/>
      </right>
      <top style="thin">
        <color rgb="FF5B9BD5"/>
      </top>
      <bottom style="thin">
        <color rgb="FF5B9BD5"/>
      </bottom>
      <diagonal/>
    </border>
    <border>
      <left style="thin">
        <color rgb="FF5B9BD5"/>
      </left>
      <right/>
      <top style="thin">
        <color rgb="FF5B9BD5"/>
      </top>
      <bottom style="thin">
        <color rgb="FF5B9BD5"/>
      </bottom>
      <diagonal/>
    </border>
    <border>
      <left style="medium">
        <color rgb="FF5B9BD5"/>
      </left>
      <right/>
      <top style="thin">
        <color auto="1"/>
      </top>
      <bottom style="thin">
        <color auto="1"/>
      </bottom>
      <diagonal/>
    </border>
    <border>
      <left style="medium">
        <color rgb="FF5B9BD5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5B9BD5"/>
      </right>
      <top style="thin">
        <color auto="1"/>
      </top>
      <bottom/>
      <diagonal/>
    </border>
    <border>
      <left style="medium">
        <color rgb="FF5B9BD5"/>
      </left>
      <right/>
      <top style="medium">
        <color rgb="FF5B9BD5"/>
      </top>
      <bottom/>
      <diagonal/>
    </border>
    <border>
      <left style="medium">
        <color auto="1"/>
      </left>
      <right/>
      <top style="medium">
        <color auto="1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medium">
        <color auto="1"/>
      </right>
      <top style="medium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theme="0"/>
      </right>
      <top style="medium">
        <color theme="0"/>
      </top>
      <bottom style="thin">
        <color theme="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 style="thin">
        <color auto="1"/>
      </left>
      <right/>
      <top/>
      <bottom/>
      <diagonal/>
    </border>
    <border>
      <left style="thin">
        <color theme="0"/>
      </left>
      <right/>
      <top style="thin">
        <color auto="1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rgb="FF5B9BD5"/>
      </right>
      <top style="thin">
        <color auto="1"/>
      </top>
      <bottom style="thin">
        <color indexed="64"/>
      </bottom>
      <diagonal/>
    </border>
  </borders>
  <cellStyleXfs count="122">
    <xf numFmtId="0" fontId="0" fillId="0" borderId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12" fillId="0" borderId="0"/>
    <xf numFmtId="0" fontId="2" fillId="0" borderId="0"/>
    <xf numFmtId="0" fontId="68" fillId="0" borderId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68" fillId="0" borderId="0"/>
    <xf numFmtId="0" fontId="68" fillId="0" borderId="0"/>
    <xf numFmtId="9" fontId="68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68" fillId="0" borderId="0"/>
    <xf numFmtId="9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1" fontId="68" fillId="0" borderId="0" applyFont="0" applyFill="0" applyBorder="0" applyAlignment="0" applyProtection="0"/>
    <xf numFmtId="0" fontId="9" fillId="0" borderId="0" applyNumberFormat="0" applyFill="0" applyBorder="0">
      <protection locked="0"/>
    </xf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43" fontId="68" fillId="0" borderId="0" applyFont="0" applyFill="0" applyBorder="0" applyAlignment="0" applyProtection="0"/>
    <xf numFmtId="0" fontId="37" fillId="0" borderId="0"/>
    <xf numFmtId="0" fontId="2" fillId="0" borderId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68" fillId="0" borderId="0" applyNumberFormat="0" applyProtection="0">
      <alignment horizontal="right" vertical="center" indent="1"/>
    </xf>
    <xf numFmtId="0" fontId="39" fillId="2" borderId="1" applyNumberFormat="0" applyProtection="0">
      <alignment vertical="center"/>
    </xf>
    <xf numFmtId="0" fontId="40" fillId="2" borderId="1" applyNumberFormat="0" applyProtection="0">
      <alignment vertical="center"/>
    </xf>
    <xf numFmtId="0" fontId="39" fillId="2" borderId="1" applyNumberFormat="0" applyProtection="0">
      <alignment horizontal="right" vertical="center" indent="1"/>
    </xf>
    <xf numFmtId="0" fontId="39" fillId="2" borderId="1" applyNumberFormat="0" applyProtection="0">
      <alignment horizontal="left" vertical="top" indent="1"/>
    </xf>
    <xf numFmtId="0" fontId="39" fillId="3" borderId="2" applyNumberFormat="0" applyProtection="0">
      <alignment horizontal="right" vertical="center" wrapText="1" indent="1"/>
    </xf>
    <xf numFmtId="0" fontId="12" fillId="4" borderId="1" applyNumberFormat="0" applyProtection="0">
      <alignment horizontal="right" vertical="center"/>
    </xf>
    <xf numFmtId="0" fontId="12" fillId="5" borderId="1" applyNumberFormat="0" applyProtection="0">
      <alignment horizontal="right" vertical="center"/>
    </xf>
    <xf numFmtId="0" fontId="12" fillId="6" borderId="1" applyNumberFormat="0" applyProtection="0">
      <alignment horizontal="right" vertical="center"/>
    </xf>
    <xf numFmtId="0" fontId="12" fillId="7" borderId="1" applyNumberFormat="0" applyProtection="0">
      <alignment horizontal="right" vertical="center"/>
    </xf>
    <xf numFmtId="0" fontId="12" fillId="8" borderId="1" applyNumberFormat="0" applyProtection="0">
      <alignment horizontal="right" vertical="center"/>
    </xf>
    <xf numFmtId="0" fontId="12" fillId="9" borderId="1" applyNumberFormat="0" applyProtection="0">
      <alignment horizontal="right" vertical="center"/>
    </xf>
    <xf numFmtId="0" fontId="12" fillId="10" borderId="1" applyNumberFormat="0" applyProtection="0">
      <alignment horizontal="right" vertical="center"/>
    </xf>
    <xf numFmtId="0" fontId="12" fillId="11" borderId="1" applyNumberFormat="0" applyProtection="0">
      <alignment horizontal="right" vertical="center"/>
    </xf>
    <xf numFmtId="0" fontId="12" fillId="12" borderId="1" applyNumberFormat="0" applyProtection="0">
      <alignment horizontal="right" vertical="center"/>
    </xf>
    <xf numFmtId="0" fontId="39" fillId="13" borderId="2" applyNumberFormat="0" applyProtection="0">
      <alignment horizontal="right" vertical="center" indent="1"/>
    </xf>
    <xf numFmtId="0" fontId="12" fillId="14" borderId="2" applyNumberFormat="0" applyProtection="0">
      <alignment horizontal="right" vertical="center" indent="1"/>
    </xf>
    <xf numFmtId="0" fontId="41" fillId="15" borderId="0" applyNumberFormat="0" applyProtection="0">
      <alignment horizontal="left" vertical="center" indent="1"/>
    </xf>
    <xf numFmtId="0" fontId="12" fillId="3" borderId="1" applyNumberFormat="0" applyProtection="0">
      <alignment horizontal="right" vertical="center"/>
    </xf>
    <xf numFmtId="0" fontId="12" fillId="14" borderId="2" applyNumberFormat="0" applyProtection="0">
      <alignment horizontal="right" vertical="center" indent="1"/>
    </xf>
    <xf numFmtId="0" fontId="12" fillId="3" borderId="2" applyNumberFormat="0" applyProtection="0">
      <alignment horizontal="right" vertical="center" indent="1"/>
    </xf>
    <xf numFmtId="0" fontId="68" fillId="15" borderId="1" applyNumberFormat="0" applyProtection="0">
      <alignment horizontal="right" vertical="center" indent="1"/>
    </xf>
    <xf numFmtId="0" fontId="68" fillId="15" borderId="1" applyNumberFormat="0" applyProtection="0">
      <alignment horizontal="left" vertical="top" indent="1"/>
    </xf>
    <xf numFmtId="0" fontId="68" fillId="3" borderId="1" applyNumberFormat="0" applyProtection="0">
      <alignment horizontal="right" vertical="center" indent="1"/>
    </xf>
    <xf numFmtId="0" fontId="68" fillId="3" borderId="1" applyNumberFormat="0" applyProtection="0">
      <alignment horizontal="left" vertical="top" indent="1"/>
    </xf>
    <xf numFmtId="0" fontId="68" fillId="16" borderId="1" applyNumberFormat="0" applyProtection="0">
      <alignment horizontal="right" vertical="center" indent="1"/>
    </xf>
    <xf numFmtId="0" fontId="68" fillId="16" borderId="1" applyNumberFormat="0" applyProtection="0">
      <alignment horizontal="left" vertical="top" indent="1"/>
    </xf>
    <xf numFmtId="0" fontId="68" fillId="14" borderId="1" applyNumberFormat="0" applyProtection="0">
      <alignment horizontal="right" vertical="center" indent="1"/>
    </xf>
    <xf numFmtId="0" fontId="68" fillId="14" borderId="1" applyNumberFormat="0" applyProtection="0">
      <alignment horizontal="left" vertical="top" indent="1"/>
    </xf>
    <xf numFmtId="0" fontId="68" fillId="0" borderId="0" applyNumberFormat="0" applyProtection="0">
      <alignment horizontal="right" vertical="center" indent="1"/>
    </xf>
    <xf numFmtId="0" fontId="12" fillId="17" borderId="1" applyNumberFormat="0" applyProtection="0">
      <alignment vertical="center"/>
    </xf>
    <xf numFmtId="0" fontId="42" fillId="17" borderId="1" applyNumberFormat="0" applyProtection="0">
      <alignment vertical="center"/>
    </xf>
    <xf numFmtId="0" fontId="12" fillId="17" borderId="1" applyNumberFormat="0" applyProtection="0">
      <alignment horizontal="right" vertical="center" indent="1"/>
    </xf>
    <xf numFmtId="0" fontId="12" fillId="17" borderId="1" applyNumberFormat="0" applyProtection="0">
      <alignment horizontal="left" vertical="top" indent="1"/>
    </xf>
    <xf numFmtId="0" fontId="12" fillId="14" borderId="1" applyNumberFormat="0" applyProtection="0">
      <alignment horizontal="right" vertical="center"/>
    </xf>
    <xf numFmtId="0" fontId="42" fillId="14" borderId="1" applyNumberFormat="0" applyProtection="0">
      <alignment horizontal="right" vertical="center"/>
    </xf>
    <xf numFmtId="0" fontId="12" fillId="3" borderId="1" applyNumberFormat="0" applyProtection="0">
      <alignment horizontal="right" vertical="center" indent="1"/>
    </xf>
    <xf numFmtId="0" fontId="12" fillId="3" borderId="1" applyNumberFormat="0" applyProtection="0">
      <alignment horizontal="right" vertical="center" wrapText="1" indent="1"/>
    </xf>
    <xf numFmtId="0" fontId="44" fillId="18" borderId="0" applyNumberFormat="0" applyProtection="0">
      <alignment horizontal="right" vertical="center" indent="1"/>
    </xf>
    <xf numFmtId="0" fontId="43" fillId="14" borderId="1" applyNumberFormat="0" applyProtection="0">
      <alignment horizontal="right" vertical="center"/>
    </xf>
    <xf numFmtId="0" fontId="39" fillId="3" borderId="2" applyNumberFormat="0" applyProtection="0">
      <alignment horizontal="right" vertical="center" indent="1"/>
    </xf>
    <xf numFmtId="0" fontId="37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68" fillId="0" borderId="0"/>
    <xf numFmtId="0" fontId="2" fillId="0" borderId="0"/>
    <xf numFmtId="43" fontId="2" fillId="0" borderId="0" applyFont="0" applyFill="0" applyBorder="0" applyAlignment="0" applyProtection="0"/>
    <xf numFmtId="9" fontId="45" fillId="0" borderId="0" applyFont="0" applyFill="0" applyBorder="0" applyAlignment="0" applyProtection="0"/>
    <xf numFmtId="0" fontId="68" fillId="0" borderId="0" applyNumberFormat="0" applyProtection="0">
      <alignment horizontal="right" vertical="center" indent="1"/>
    </xf>
    <xf numFmtId="0" fontId="12" fillId="3" borderId="1" applyNumberFormat="0" applyProtection="0">
      <alignment horizontal="right" vertical="center" indent="1"/>
    </xf>
    <xf numFmtId="0" fontId="39" fillId="2" borderId="1" applyNumberFormat="0" applyProtection="0">
      <alignment horizontal="right" vertical="center" indent="1"/>
    </xf>
    <xf numFmtId="0" fontId="2" fillId="0" borderId="0"/>
    <xf numFmtId="164" fontId="2" fillId="0" borderId="0" applyFont="0" applyFill="0" applyBorder="0" applyAlignment="0" applyProtection="0"/>
    <xf numFmtId="0" fontId="12" fillId="3" borderId="1" applyNumberFormat="0" applyProtection="0">
      <alignment horizontal="right" vertical="center" indent="1"/>
    </xf>
    <xf numFmtId="0" fontId="39" fillId="2" borderId="1" applyNumberFormat="0" applyProtection="0">
      <alignment horizontal="right" vertical="center" indent="1"/>
    </xf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9" fillId="0" borderId="0" applyNumberFormat="0" applyFill="0" applyBorder="0">
      <protection locked="0"/>
    </xf>
    <xf numFmtId="41" fontId="68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685">
    <xf numFmtId="0" fontId="0" fillId="0" borderId="0" xfId="0"/>
    <xf numFmtId="0" fontId="8" fillId="0" borderId="0" xfId="0" applyFont="1" applyProtection="1"/>
    <xf numFmtId="0" fontId="8" fillId="0" borderId="0" xfId="0" applyFont="1" applyFill="1" applyProtection="1"/>
    <xf numFmtId="0" fontId="8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8" fillId="0" borderId="2" xfId="0" applyFont="1" applyBorder="1" applyProtection="1"/>
    <xf numFmtId="0" fontId="8" fillId="19" borderId="0" xfId="0" applyFont="1" applyFill="1" applyProtection="1"/>
    <xf numFmtId="165" fontId="8" fillId="19" borderId="0" xfId="0" applyNumberFormat="1" applyFont="1" applyFill="1" applyProtection="1"/>
    <xf numFmtId="165" fontId="8" fillId="0" borderId="0" xfId="0" applyNumberFormat="1" applyFont="1" applyProtection="1"/>
    <xf numFmtId="0" fontId="8" fillId="0" borderId="0" xfId="0" applyFont="1" applyFill="1" applyBorder="1" applyProtection="1"/>
    <xf numFmtId="14" fontId="4" fillId="0" borderId="0" xfId="0" applyNumberFormat="1" applyFont="1" applyFill="1" applyBorder="1" applyAlignment="1" applyProtection="1">
      <alignment horizontal="center"/>
    </xf>
    <xf numFmtId="0" fontId="14" fillId="0" borderId="0" xfId="0" applyFont="1" applyProtection="1"/>
    <xf numFmtId="0" fontId="6" fillId="20" borderId="3" xfId="0" applyFont="1" applyFill="1" applyBorder="1" applyAlignment="1" applyProtection="1">
      <alignment horizontal="center" wrapText="1" readingOrder="2"/>
    </xf>
    <xf numFmtId="0" fontId="8" fillId="0" borderId="0" xfId="0" applyFont="1" applyAlignment="1" applyProtection="1">
      <alignment horizontal="center"/>
    </xf>
    <xf numFmtId="0" fontId="8" fillId="0" borderId="0" xfId="0" applyFont="1" applyBorder="1" applyProtection="1"/>
    <xf numFmtId="168" fontId="8" fillId="0" borderId="0" xfId="0" applyNumberFormat="1" applyFont="1" applyProtection="1"/>
    <xf numFmtId="3" fontId="8" fillId="0" borderId="0" xfId="0" applyNumberFormat="1" applyFont="1" applyFill="1" applyProtection="1"/>
    <xf numFmtId="0" fontId="8" fillId="21" borderId="2" xfId="0" applyFont="1" applyFill="1" applyBorder="1" applyAlignment="1" applyProtection="1">
      <alignment horizontal="center" wrapText="1"/>
    </xf>
    <xf numFmtId="0" fontId="8" fillId="21" borderId="2" xfId="0" applyFont="1" applyFill="1" applyBorder="1" applyAlignment="1" applyProtection="1">
      <alignment horizontal="center"/>
    </xf>
    <xf numFmtId="0" fontId="8" fillId="17" borderId="2" xfId="0" applyFont="1" applyFill="1" applyBorder="1" applyAlignment="1" applyProtection="1">
      <alignment horizontal="center"/>
    </xf>
    <xf numFmtId="0" fontId="8" fillId="17" borderId="2" xfId="0" applyFont="1" applyFill="1" applyBorder="1" applyAlignment="1" applyProtection="1">
      <alignment horizontal="center" wrapText="1"/>
    </xf>
    <xf numFmtId="0" fontId="8" fillId="0" borderId="0" xfId="0" applyFont="1" applyAlignment="1" applyProtection="1"/>
    <xf numFmtId="3" fontId="8" fillId="0" borderId="2" xfId="0" applyNumberFormat="1" applyFont="1" applyBorder="1" applyAlignment="1" applyProtection="1">
      <alignment horizontal="center" vertical="center" wrapText="1" readingOrder="2"/>
    </xf>
    <xf numFmtId="168" fontId="8" fillId="0" borderId="2" xfId="0" applyNumberFormat="1" applyFont="1" applyBorder="1" applyAlignment="1" applyProtection="1">
      <alignment horizontal="center" vertical="center" wrapText="1" readingOrder="1"/>
    </xf>
    <xf numFmtId="169" fontId="8" fillId="0" borderId="2" xfId="0" applyNumberFormat="1" applyFont="1" applyBorder="1" applyAlignment="1" applyProtection="1">
      <alignment horizontal="center" vertical="center" wrapText="1" readingOrder="1"/>
    </xf>
    <xf numFmtId="0" fontId="14" fillId="0" borderId="0" xfId="0" applyFont="1" applyAlignment="1" applyProtection="1"/>
    <xf numFmtId="0" fontId="6" fillId="14" borderId="3" xfId="0" applyFont="1" applyFill="1" applyBorder="1" applyAlignment="1" applyProtection="1">
      <alignment horizontal="center" wrapText="1" readingOrder="2"/>
    </xf>
    <xf numFmtId="0" fontId="8" fillId="21" borderId="2" xfId="0" quotePrefix="1" applyFont="1" applyFill="1" applyBorder="1" applyAlignment="1" applyProtection="1">
      <alignment horizontal="center" wrapText="1"/>
    </xf>
    <xf numFmtId="0" fontId="8" fillId="17" borderId="2" xfId="0" applyFont="1" applyFill="1" applyBorder="1" applyAlignment="1" applyProtection="1">
      <alignment horizontal="right" wrapText="1" readingOrder="2"/>
    </xf>
    <xf numFmtId="0" fontId="14" fillId="19" borderId="0" xfId="0" applyFont="1" applyFill="1" applyProtection="1"/>
    <xf numFmtId="168" fontId="8" fillId="19" borderId="0" xfId="0" applyNumberFormat="1" applyFont="1" applyFill="1" applyProtection="1"/>
    <xf numFmtId="0" fontId="8" fillId="19" borderId="0" xfId="0" applyFont="1" applyFill="1" applyAlignment="1" applyProtection="1">
      <alignment vertical="center"/>
    </xf>
    <xf numFmtId="3" fontId="8" fillId="19" borderId="0" xfId="0" applyNumberFormat="1" applyFont="1" applyFill="1" applyProtection="1"/>
    <xf numFmtId="9" fontId="8" fillId="0" borderId="2" xfId="1" applyFont="1" applyBorder="1" applyAlignment="1" applyProtection="1">
      <alignment horizontal="center" vertical="center" wrapText="1" readingOrder="1"/>
    </xf>
    <xf numFmtId="168" fontId="8" fillId="14" borderId="2" xfId="0" applyNumberFormat="1" applyFont="1" applyFill="1" applyBorder="1" applyAlignment="1" applyProtection="1">
      <alignment horizontal="center" vertical="center" wrapText="1"/>
    </xf>
    <xf numFmtId="168" fontId="8" fillId="0" borderId="2" xfId="0" applyNumberFormat="1" applyFont="1" applyFill="1" applyBorder="1" applyAlignment="1" applyProtection="1">
      <alignment horizontal="center" vertical="center" wrapText="1"/>
    </xf>
    <xf numFmtId="3" fontId="8" fillId="0" borderId="4" xfId="0" applyNumberFormat="1" applyFont="1" applyBorder="1" applyAlignment="1" applyProtection="1">
      <alignment horizontal="center" vertical="center" wrapText="1" readingOrder="2"/>
    </xf>
    <xf numFmtId="3" fontId="8" fillId="0" borderId="5" xfId="0" applyNumberFormat="1" applyFont="1" applyBorder="1" applyAlignment="1" applyProtection="1">
      <alignment horizontal="right" vertical="center" wrapText="1" readingOrder="2"/>
    </xf>
    <xf numFmtId="3" fontId="8" fillId="14" borderId="6" xfId="0" applyNumberFormat="1" applyFont="1" applyFill="1" applyBorder="1" applyAlignment="1" applyProtection="1">
      <alignment horizontal="center" vertical="center" wrapText="1" readingOrder="2"/>
    </xf>
    <xf numFmtId="168" fontId="8" fillId="14" borderId="6" xfId="0" applyNumberFormat="1" applyFont="1" applyFill="1" applyBorder="1" applyAlignment="1" applyProtection="1">
      <alignment horizontal="center" vertical="center" wrapText="1"/>
    </xf>
    <xf numFmtId="3" fontId="6" fillId="14" borderId="7" xfId="0" applyNumberFormat="1" applyFont="1" applyFill="1" applyBorder="1" applyAlignment="1" applyProtection="1">
      <alignment horizontal="right" vertical="center" readingOrder="2"/>
    </xf>
    <xf numFmtId="0" fontId="6" fillId="22" borderId="3" xfId="0" applyFont="1" applyFill="1" applyBorder="1" applyAlignment="1" applyProtection="1">
      <alignment horizontal="center" wrapText="1" readingOrder="2"/>
    </xf>
    <xf numFmtId="168" fontId="8" fillId="22" borderId="2" xfId="0" applyNumberFormat="1" applyFont="1" applyFill="1" applyBorder="1" applyAlignment="1" applyProtection="1">
      <alignment horizontal="center" vertical="center" wrapText="1"/>
    </xf>
    <xf numFmtId="3" fontId="8" fillId="22" borderId="6" xfId="0" applyNumberFormat="1" applyFont="1" applyFill="1" applyBorder="1" applyAlignment="1" applyProtection="1">
      <alignment horizontal="center" vertical="center" wrapText="1" readingOrder="2"/>
    </xf>
    <xf numFmtId="3" fontId="8" fillId="22" borderId="8" xfId="0" applyNumberFormat="1" applyFont="1" applyFill="1" applyBorder="1" applyAlignment="1" applyProtection="1">
      <alignment horizontal="center" vertical="center" wrapText="1" readingOrder="2"/>
    </xf>
    <xf numFmtId="168" fontId="8" fillId="22" borderId="6" xfId="0" applyNumberFormat="1" applyFont="1" applyFill="1" applyBorder="1" applyAlignment="1" applyProtection="1">
      <alignment horizontal="center" vertical="center" wrapText="1"/>
    </xf>
    <xf numFmtId="3" fontId="6" fillId="22" borderId="7" xfId="0" applyNumberFormat="1" applyFont="1" applyFill="1" applyBorder="1" applyAlignment="1" applyProtection="1">
      <alignment horizontal="right" vertical="center" readingOrder="2"/>
    </xf>
    <xf numFmtId="0" fontId="6" fillId="14" borderId="9" xfId="0" applyFont="1" applyFill="1" applyBorder="1" applyAlignment="1" applyProtection="1">
      <alignment horizontal="center" wrapText="1" readingOrder="2"/>
    </xf>
    <xf numFmtId="0" fontId="6" fillId="22" borderId="9" xfId="0" applyFont="1" applyFill="1" applyBorder="1" applyAlignment="1" applyProtection="1">
      <alignment horizontal="center" wrapText="1" readingOrder="2"/>
    </xf>
    <xf numFmtId="166" fontId="13" fillId="0" borderId="10" xfId="1" applyNumberFormat="1" applyFont="1" applyFill="1" applyBorder="1" applyAlignment="1" applyProtection="1">
      <alignment horizontal="center" vertical="top" wrapText="1" readingOrder="2"/>
    </xf>
    <xf numFmtId="0" fontId="6" fillId="22" borderId="11" xfId="0" applyFont="1" applyFill="1" applyBorder="1" applyAlignment="1" applyProtection="1">
      <alignment horizontal="center" wrapText="1" readingOrder="2"/>
    </xf>
    <xf numFmtId="0" fontId="18" fillId="14" borderId="12" xfId="0" applyFont="1" applyFill="1" applyBorder="1" applyAlignment="1" applyProtection="1">
      <alignment horizontal="center" wrapText="1"/>
    </xf>
    <xf numFmtId="0" fontId="8" fillId="14" borderId="13" xfId="0" applyFont="1" applyFill="1" applyBorder="1" applyProtection="1"/>
    <xf numFmtId="0" fontId="8" fillId="14" borderId="13" xfId="0" applyFont="1" applyFill="1" applyBorder="1" applyAlignment="1" applyProtection="1">
      <alignment vertical="center"/>
    </xf>
    <xf numFmtId="0" fontId="8" fillId="14" borderId="14" xfId="0" applyFont="1" applyFill="1" applyBorder="1" applyAlignment="1" applyProtection="1">
      <alignment vertical="center"/>
    </xf>
    <xf numFmtId="0" fontId="18" fillId="22" borderId="12" xfId="0" applyFont="1" applyFill="1" applyBorder="1" applyAlignment="1" applyProtection="1">
      <alignment horizontal="center" wrapText="1"/>
    </xf>
    <xf numFmtId="0" fontId="8" fillId="22" borderId="13" xfId="0" applyFont="1" applyFill="1" applyBorder="1" applyProtection="1"/>
    <xf numFmtId="0" fontId="8" fillId="22" borderId="13" xfId="0" applyFont="1" applyFill="1" applyBorder="1" applyAlignment="1" applyProtection="1">
      <alignment vertical="center"/>
    </xf>
    <xf numFmtId="0" fontId="8" fillId="22" borderId="14" xfId="0" applyFont="1" applyFill="1" applyBorder="1" applyAlignment="1" applyProtection="1">
      <alignment vertical="center"/>
    </xf>
    <xf numFmtId="0" fontId="18" fillId="14" borderId="12" xfId="0" applyFont="1" applyFill="1" applyBorder="1" applyAlignment="1" applyProtection="1">
      <alignment horizontal="center" wrapText="1"/>
    </xf>
    <xf numFmtId="0" fontId="18" fillId="22" borderId="12" xfId="0" applyFont="1" applyFill="1" applyBorder="1" applyAlignment="1" applyProtection="1">
      <alignment horizontal="center" wrapText="1"/>
    </xf>
    <xf numFmtId="3" fontId="8" fillId="22" borderId="15" xfId="0" applyNumberFormat="1" applyFont="1" applyFill="1" applyBorder="1" applyAlignment="1" applyProtection="1">
      <alignment horizontal="center" vertical="center" wrapText="1" readingOrder="2"/>
    </xf>
    <xf numFmtId="0" fontId="6" fillId="14" borderId="3" xfId="0" quotePrefix="1" applyFont="1" applyFill="1" applyBorder="1" applyAlignment="1" applyProtection="1">
      <alignment horizontal="center" wrapText="1" readingOrder="2"/>
    </xf>
    <xf numFmtId="0" fontId="6" fillId="22" borderId="3" xfId="0" quotePrefix="1" applyFont="1" applyFill="1" applyBorder="1" applyAlignment="1" applyProtection="1">
      <alignment horizontal="center" wrapText="1" readingOrder="2"/>
    </xf>
    <xf numFmtId="3" fontId="8" fillId="0" borderId="5" xfId="0" applyNumberFormat="1" applyFont="1" applyFill="1" applyBorder="1" applyAlignment="1" applyProtection="1">
      <alignment horizontal="right" vertical="center" wrapText="1" readingOrder="2"/>
    </xf>
    <xf numFmtId="3" fontId="8" fillId="14" borderId="2" xfId="2" applyNumberFormat="1" applyFont="1" applyFill="1" applyBorder="1" applyAlignment="1" applyProtection="1">
      <alignment horizontal="center" vertical="center" wrapText="1" readingOrder="2"/>
    </xf>
    <xf numFmtId="0" fontId="8" fillId="21" borderId="2" xfId="0" quotePrefix="1" applyFont="1" applyFill="1" applyBorder="1" applyAlignment="1" applyProtection="1">
      <alignment wrapText="1"/>
    </xf>
    <xf numFmtId="3" fontId="8" fillId="22" borderId="2" xfId="2" applyNumberFormat="1" applyFont="1" applyFill="1" applyBorder="1" applyAlignment="1" applyProtection="1">
      <alignment horizontal="center" vertical="center" wrapText="1" readingOrder="2"/>
    </xf>
    <xf numFmtId="0" fontId="6" fillId="14" borderId="16" xfId="0" applyFont="1" applyFill="1" applyBorder="1" applyAlignment="1" applyProtection="1">
      <alignment horizontal="center" wrapText="1" readingOrder="2"/>
    </xf>
    <xf numFmtId="9" fontId="8" fillId="0" borderId="15" xfId="1" applyFont="1" applyBorder="1" applyAlignment="1" applyProtection="1">
      <alignment horizontal="center" vertical="center" wrapText="1" readingOrder="2"/>
    </xf>
    <xf numFmtId="9" fontId="8" fillId="0" borderId="4" xfId="1" applyFont="1" applyBorder="1" applyAlignment="1" applyProtection="1">
      <alignment horizontal="center" vertical="center" wrapText="1" readingOrder="2"/>
    </xf>
    <xf numFmtId="168" fontId="8" fillId="14" borderId="6" xfId="0" applyNumberFormat="1" applyFont="1" applyFill="1" applyBorder="1" applyAlignment="1" applyProtection="1">
      <alignment horizontal="center" vertical="center" wrapText="1" readingOrder="1"/>
    </xf>
    <xf numFmtId="0" fontId="6" fillId="22" borderId="17" xfId="0" applyFont="1" applyFill="1" applyBorder="1" applyAlignment="1" applyProtection="1">
      <alignment horizontal="center" wrapText="1" readingOrder="2"/>
    </xf>
    <xf numFmtId="168" fontId="8" fillId="22" borderId="6" xfId="0" applyNumberFormat="1" applyFont="1" applyFill="1" applyBorder="1" applyAlignment="1" applyProtection="1">
      <alignment horizontal="center" vertical="center" wrapText="1" readingOrder="1"/>
    </xf>
    <xf numFmtId="0" fontId="6" fillId="14" borderId="18" xfId="0" applyFont="1" applyFill="1" applyBorder="1" applyAlignment="1" applyProtection="1">
      <alignment horizontal="center" wrapText="1" readingOrder="2"/>
    </xf>
    <xf numFmtId="3" fontId="8" fillId="0" borderId="15" xfId="0" applyNumberFormat="1" applyFont="1" applyBorder="1" applyAlignment="1" applyProtection="1">
      <alignment horizontal="center" vertical="center" wrapText="1" readingOrder="2"/>
    </xf>
    <xf numFmtId="3" fontId="8" fillId="14" borderId="19" xfId="0" applyNumberFormat="1" applyFont="1" applyFill="1" applyBorder="1" applyAlignment="1" applyProtection="1">
      <alignment horizontal="center" vertical="center" wrapText="1" readingOrder="2"/>
    </xf>
    <xf numFmtId="9" fontId="8" fillId="0" borderId="20" xfId="1" applyFont="1" applyBorder="1" applyAlignment="1" applyProtection="1">
      <alignment horizontal="center" vertical="center" wrapText="1" readingOrder="1"/>
    </xf>
    <xf numFmtId="168" fontId="8" fillId="0" borderId="20" xfId="0" applyNumberFormat="1" applyFont="1" applyFill="1" applyBorder="1" applyAlignment="1" applyProtection="1">
      <alignment horizontal="center" vertical="center" wrapText="1"/>
    </xf>
    <xf numFmtId="168" fontId="8" fillId="22" borderId="20" xfId="0" applyNumberFormat="1" applyFont="1" applyFill="1" applyBorder="1" applyAlignment="1" applyProtection="1">
      <alignment horizontal="center" vertical="center" wrapText="1"/>
    </xf>
    <xf numFmtId="3" fontId="8" fillId="14" borderId="2" xfId="0" applyNumberFormat="1" applyFont="1" applyFill="1" applyBorder="1" applyAlignment="1" applyProtection="1">
      <alignment horizontal="center" vertical="center" wrapText="1" readingOrder="2"/>
    </xf>
    <xf numFmtId="0" fontId="6" fillId="22" borderId="21" xfId="0" applyFont="1" applyFill="1" applyBorder="1" applyAlignment="1" applyProtection="1">
      <alignment horizontal="center" wrapText="1" readingOrder="2"/>
    </xf>
    <xf numFmtId="3" fontId="8" fillId="0" borderId="22" xfId="0" applyNumberFormat="1" applyFont="1" applyBorder="1" applyAlignment="1" applyProtection="1">
      <alignment horizontal="right" vertical="center" wrapText="1" readingOrder="2"/>
    </xf>
    <xf numFmtId="3" fontId="8" fillId="0" borderId="23" xfId="0" applyNumberFormat="1" applyFont="1" applyBorder="1" applyAlignment="1" applyProtection="1">
      <alignment horizontal="right" vertical="center" wrapText="1" readingOrder="2"/>
    </xf>
    <xf numFmtId="3" fontId="6" fillId="22" borderId="22" xfId="0" applyNumberFormat="1" applyFont="1" applyFill="1" applyBorder="1" applyAlignment="1" applyProtection="1">
      <alignment horizontal="right" vertical="center" readingOrder="2"/>
    </xf>
    <xf numFmtId="0" fontId="6" fillId="14" borderId="21" xfId="0" applyFont="1" applyFill="1" applyBorder="1" applyAlignment="1" applyProtection="1">
      <alignment horizontal="center" wrapText="1" readingOrder="2"/>
    </xf>
    <xf numFmtId="3" fontId="6" fillId="14" borderId="22" xfId="0" applyNumberFormat="1" applyFont="1" applyFill="1" applyBorder="1" applyAlignment="1" applyProtection="1">
      <alignment horizontal="right" vertical="center" readingOrder="2"/>
    </xf>
    <xf numFmtId="0" fontId="6" fillId="22" borderId="18" xfId="0" applyFont="1" applyFill="1" applyBorder="1" applyAlignment="1" applyProtection="1">
      <alignment horizontal="center" wrapText="1" readingOrder="2"/>
    </xf>
    <xf numFmtId="168" fontId="8" fillId="19" borderId="2" xfId="0" applyNumberFormat="1" applyFont="1" applyFill="1" applyBorder="1" applyAlignment="1" applyProtection="1">
      <alignment horizontal="center" vertical="center" wrapText="1" readingOrder="1"/>
    </xf>
    <xf numFmtId="0" fontId="8" fillId="19" borderId="0" xfId="0" applyFont="1" applyFill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/>
    <xf numFmtId="0" fontId="8" fillId="0" borderId="0" xfId="0" applyFont="1" applyBorder="1" applyAlignment="1" applyProtection="1"/>
    <xf numFmtId="1" fontId="17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9" fontId="17" fillId="0" borderId="0" xfId="0" applyNumberFormat="1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0" fontId="16" fillId="0" borderId="0" xfId="0" applyFont="1" applyFill="1" applyBorder="1" applyAlignment="1" applyProtection="1">
      <alignment horizontal="center" wrapText="1" readingOrder="2"/>
    </xf>
    <xf numFmtId="3" fontId="7" fillId="0" borderId="0" xfId="0" applyNumberFormat="1" applyFont="1" applyFill="1" applyBorder="1" applyAlignment="1" applyProtection="1">
      <alignment horizontal="center" vertical="center" wrapText="1" readingOrder="2"/>
    </xf>
    <xf numFmtId="0" fontId="8" fillId="0" borderId="0" xfId="0" applyFont="1" applyFill="1" applyBorder="1" applyAlignment="1" applyProtection="1">
      <alignment vertical="center"/>
    </xf>
    <xf numFmtId="0" fontId="7" fillId="0" borderId="0" xfId="0" applyFont="1" applyBorder="1" applyProtection="1"/>
    <xf numFmtId="0" fontId="8" fillId="19" borderId="0" xfId="0" applyFont="1" applyFill="1" applyBorder="1" applyAlignment="1" applyProtection="1">
      <alignment horizontal="center"/>
    </xf>
    <xf numFmtId="0" fontId="8" fillId="19" borderId="0" xfId="0" applyFont="1" applyFill="1" applyBorder="1" applyProtection="1"/>
    <xf numFmtId="3" fontId="8" fillId="14" borderId="2" xfId="0" applyNumberFormat="1" applyFont="1" applyFill="1" applyBorder="1" applyAlignment="1" applyProtection="1">
      <alignment horizontal="center"/>
    </xf>
    <xf numFmtId="3" fontId="6" fillId="14" borderId="2" xfId="0" applyNumberFormat="1" applyFont="1" applyFill="1" applyBorder="1" applyAlignment="1" applyProtection="1">
      <alignment horizontal="center" wrapText="1" readingOrder="2"/>
    </xf>
    <xf numFmtId="3" fontId="6" fillId="22" borderId="2" xfId="0" applyNumberFormat="1" applyFont="1" applyFill="1" applyBorder="1" applyAlignment="1" applyProtection="1">
      <alignment horizontal="center" wrapText="1" readingOrder="2"/>
    </xf>
    <xf numFmtId="3" fontId="8" fillId="22" borderId="2" xfId="0" applyNumberFormat="1" applyFont="1" applyFill="1" applyBorder="1" applyAlignment="1" applyProtection="1">
      <alignment horizontal="center"/>
    </xf>
    <xf numFmtId="49" fontId="17" fillId="19" borderId="2" xfId="0" applyNumberFormat="1" applyFont="1" applyFill="1" applyBorder="1" applyAlignment="1" applyProtection="1">
      <alignment horizontal="center" vertical="top" wrapText="1"/>
    </xf>
    <xf numFmtId="9" fontId="7" fillId="14" borderId="24" xfId="1" applyNumberFormat="1" applyFont="1" applyFill="1" applyBorder="1" applyAlignment="1" applyProtection="1">
      <alignment horizontal="center" vertical="center" wrapText="1" readingOrder="2"/>
    </xf>
    <xf numFmtId="0" fontId="4" fillId="22" borderId="2" xfId="0" applyFont="1" applyFill="1" applyBorder="1" applyAlignment="1" applyProtection="1">
      <alignment horizontal="center"/>
    </xf>
    <xf numFmtId="14" fontId="17" fillId="19" borderId="2" xfId="0" applyNumberFormat="1" applyFont="1" applyFill="1" applyBorder="1" applyAlignment="1" applyProtection="1">
      <alignment horizontal="center" vertical="top" wrapText="1"/>
    </xf>
    <xf numFmtId="168" fontId="8" fillId="22" borderId="2" xfId="0" applyNumberFormat="1" applyFont="1" applyFill="1" applyBorder="1" applyAlignment="1" applyProtection="1">
      <alignment horizontal="right" vertical="center" wrapText="1"/>
    </xf>
    <xf numFmtId="9" fontId="13" fillId="0" borderId="10" xfId="1" applyNumberFormat="1" applyFont="1" applyFill="1" applyBorder="1" applyAlignment="1" applyProtection="1">
      <alignment horizontal="center" vertical="top" wrapText="1" readingOrder="2"/>
    </xf>
    <xf numFmtId="9" fontId="13" fillId="0" borderId="25" xfId="1" applyNumberFormat="1" applyFont="1" applyFill="1" applyBorder="1" applyAlignment="1" applyProtection="1">
      <alignment horizontal="center" vertical="top" wrapText="1" readingOrder="2"/>
    </xf>
    <xf numFmtId="9" fontId="8" fillId="14" borderId="2" xfId="1" applyFont="1" applyFill="1" applyBorder="1" applyAlignment="1" applyProtection="1">
      <alignment horizontal="center" vertical="center" wrapText="1" readingOrder="1"/>
    </xf>
    <xf numFmtId="9" fontId="8" fillId="14" borderId="20" xfId="1" applyFont="1" applyFill="1" applyBorder="1" applyAlignment="1" applyProtection="1">
      <alignment horizontal="center" vertical="center" wrapText="1" readingOrder="1"/>
    </xf>
    <xf numFmtId="49" fontId="17" fillId="0" borderId="15" xfId="0" applyNumberFormat="1" applyFont="1" applyFill="1" applyBorder="1" applyAlignment="1" applyProtection="1">
      <alignment horizontal="center" vertical="top" wrapText="1"/>
    </xf>
    <xf numFmtId="165" fontId="8" fillId="19" borderId="0" xfId="3" applyNumberFormat="1" applyFont="1" applyFill="1" applyBorder="1" applyAlignment="1" applyProtection="1">
      <alignment horizontal="center" wrapText="1"/>
    </xf>
    <xf numFmtId="3" fontId="7" fillId="14" borderId="15" xfId="0" applyNumberFormat="1" applyFont="1" applyFill="1" applyBorder="1" applyAlignment="1" applyProtection="1">
      <alignment horizontal="center" vertical="center" wrapText="1" readingOrder="2"/>
    </xf>
    <xf numFmtId="0" fontId="20" fillId="19" borderId="0" xfId="0" applyFont="1" applyFill="1" applyProtection="1"/>
    <xf numFmtId="0" fontId="6" fillId="0" borderId="0" xfId="0" applyFont="1" applyProtection="1"/>
    <xf numFmtId="0" fontId="7" fillId="0" borderId="2" xfId="0" applyFont="1" applyBorder="1" applyAlignment="1" applyProtection="1">
      <alignment vertical="center" wrapText="1" readingOrder="2"/>
      <protection locked="0"/>
    </xf>
    <xf numFmtId="3" fontId="7" fillId="0" borderId="2" xfId="111" quotePrefix="1" applyNumberFormat="1" applyFont="1" applyBorder="1" applyAlignment="1" applyProtection="1">
      <alignment horizontal="center" vertical="center"/>
      <protection locked="0"/>
    </xf>
    <xf numFmtId="3" fontId="7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111" applyNumberFormat="1" applyFont="1" applyBorder="1" applyAlignment="1" applyProtection="1">
      <alignment horizontal="center" vertical="center" wrapText="1"/>
      <protection locked="0"/>
    </xf>
    <xf numFmtId="3" fontId="7" fillId="0" borderId="2" xfId="111" quotePrefix="1" applyNumberFormat="1" applyFont="1" applyBorder="1" applyAlignment="1" applyProtection="1">
      <alignment horizontal="center" vertical="center" wrapText="1"/>
      <protection locked="0"/>
    </xf>
    <xf numFmtId="14" fontId="7" fillId="0" borderId="2" xfId="0" applyNumberFormat="1" applyFont="1" applyBorder="1" applyAlignment="1" applyProtection="1">
      <alignment vertical="center" wrapText="1" readingOrder="2"/>
      <protection locked="0"/>
    </xf>
    <xf numFmtId="9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4" fontId="7" fillId="0" borderId="2" xfId="1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" applyNumberFormat="1" applyFont="1" applyFill="1" applyBorder="1" applyAlignment="1" applyProtection="1">
      <alignment horizontal="center" vertical="center" wrapText="1" readingOrder="2"/>
      <protection locked="0"/>
    </xf>
    <xf numFmtId="10" fontId="7" fillId="0" borderId="22" xfId="1" applyNumberFormat="1" applyFont="1" applyFill="1" applyBorder="1" applyAlignment="1" applyProtection="1">
      <alignment horizontal="center" vertical="center" wrapText="1" readingOrder="2"/>
      <protection locked="0"/>
    </xf>
    <xf numFmtId="0" fontId="21" fillId="19" borderId="0" xfId="0" applyFont="1" applyFill="1" applyProtection="1"/>
    <xf numFmtId="171" fontId="7" fillId="0" borderId="2" xfId="111" quotePrefix="1" applyNumberFormat="1" applyFont="1" applyBorder="1" applyAlignment="1" applyProtection="1">
      <alignment horizontal="center" vertical="center"/>
      <protection locked="0"/>
    </xf>
    <xf numFmtId="0" fontId="22" fillId="19" borderId="0" xfId="0" applyFont="1" applyFill="1" applyProtection="1"/>
    <xf numFmtId="0" fontId="22" fillId="19" borderId="0" xfId="0" applyFont="1" applyFill="1" applyAlignment="1" applyProtection="1">
      <alignment vertical="center"/>
    </xf>
    <xf numFmtId="0" fontId="0" fillId="0" borderId="26" xfId="0" quotePrefix="1" applyBorder="1" applyAlignment="1" applyProtection="1">
      <alignment horizontal="center"/>
    </xf>
    <xf numFmtId="0" fontId="6" fillId="14" borderId="4" xfId="0" applyFont="1" applyFill="1" applyBorder="1" applyAlignment="1" applyProtection="1">
      <alignment horizontal="center" wrapText="1" readingOrder="2"/>
    </xf>
    <xf numFmtId="0" fontId="6" fillId="14" borderId="2" xfId="0" applyFont="1" applyFill="1" applyBorder="1" applyAlignment="1" applyProtection="1">
      <alignment horizontal="center" wrapText="1" readingOrder="2"/>
    </xf>
    <xf numFmtId="0" fontId="8" fillId="0" borderId="2" xfId="0" applyFont="1" applyBorder="1" applyAlignment="1" applyProtection="1">
      <alignment vertical="center" wrapText="1" readingOrder="2"/>
      <protection locked="0"/>
    </xf>
    <xf numFmtId="3" fontId="8" fillId="0" borderId="2" xfId="111" applyNumberFormat="1" applyFont="1" applyBorder="1" applyAlignment="1" applyProtection="1">
      <alignment horizontal="center" vertical="center" wrapText="1"/>
      <protection locked="0"/>
    </xf>
    <xf numFmtId="3" fontId="8" fillId="0" borderId="2" xfId="0" applyNumberFormat="1" applyFont="1" applyBorder="1" applyAlignment="1" applyProtection="1">
      <alignment horizontal="center" vertical="center" wrapText="1" readingOrder="2"/>
      <protection locked="0"/>
    </xf>
    <xf numFmtId="3" fontId="8" fillId="0" borderId="2" xfId="111" quotePrefix="1" applyNumberFormat="1" applyFont="1" applyBorder="1" applyAlignment="1" applyProtection="1">
      <alignment horizontal="center" vertical="center" wrapText="1"/>
      <protection locked="0"/>
    </xf>
    <xf numFmtId="0" fontId="18" fillId="22" borderId="12" xfId="0" applyFont="1" applyFill="1" applyBorder="1" applyAlignment="1" applyProtection="1">
      <alignment horizontal="center" wrapText="1"/>
    </xf>
    <xf numFmtId="0" fontId="18" fillId="14" borderId="12" xfId="0" applyFont="1" applyFill="1" applyBorder="1" applyAlignment="1" applyProtection="1">
      <alignment horizontal="center" wrapText="1"/>
    </xf>
    <xf numFmtId="0" fontId="0" fillId="0" borderId="0" xfId="0" applyFont="1" applyFill="1" applyBorder="1" applyAlignment="1" applyProtection="1">
      <alignment horizontal="center"/>
    </xf>
    <xf numFmtId="9" fontId="13" fillId="0" borderId="27" xfId="1" applyNumberFormat="1" applyFont="1" applyFill="1" applyBorder="1" applyAlignment="1" applyProtection="1">
      <alignment horizontal="center" vertical="top" wrapText="1" readingOrder="2"/>
    </xf>
    <xf numFmtId="3" fontId="8" fillId="0" borderId="11" xfId="0" applyNumberFormat="1" applyFont="1" applyBorder="1" applyAlignment="1" applyProtection="1">
      <alignment horizontal="center" vertical="center" wrapText="1" readingOrder="2"/>
    </xf>
    <xf numFmtId="9" fontId="8" fillId="0" borderId="3" xfId="1" applyFont="1" applyBorder="1" applyAlignment="1" applyProtection="1">
      <alignment horizontal="center" vertical="center" wrapText="1" readingOrder="1"/>
    </xf>
    <xf numFmtId="168" fontId="8" fillId="22" borderId="3" xfId="0" applyNumberFormat="1" applyFont="1" applyFill="1" applyBorder="1" applyAlignment="1" applyProtection="1">
      <alignment horizontal="center" vertical="center" wrapText="1"/>
    </xf>
    <xf numFmtId="168" fontId="8" fillId="0" borderId="3" xfId="0" applyNumberFormat="1" applyFont="1" applyFill="1" applyBorder="1" applyAlignment="1" applyProtection="1">
      <alignment horizontal="center" vertical="center" wrapText="1"/>
    </xf>
    <xf numFmtId="3" fontId="8" fillId="0" borderId="9" xfId="0" applyNumberFormat="1" applyFont="1" applyBorder="1" applyAlignment="1" applyProtection="1">
      <alignment horizontal="right" vertical="center" wrapText="1" readingOrder="2"/>
    </xf>
    <xf numFmtId="0" fontId="8" fillId="14" borderId="28" xfId="0" applyFont="1" applyFill="1" applyBorder="1" applyProtection="1"/>
    <xf numFmtId="0" fontId="6" fillId="22" borderId="28" xfId="0" applyFont="1" applyFill="1" applyBorder="1" applyAlignment="1" applyProtection="1">
      <alignment horizontal="center" wrapText="1" readingOrder="2"/>
    </xf>
    <xf numFmtId="0" fontId="8" fillId="22" borderId="28" xfId="0" applyFont="1" applyFill="1" applyBorder="1" applyProtection="1"/>
    <xf numFmtId="0" fontId="23" fillId="0" borderId="0" xfId="0" applyFont="1"/>
    <xf numFmtId="0" fontId="8" fillId="19" borderId="0" xfId="0" quotePrefix="1" applyFont="1" applyFill="1" applyProtection="1"/>
    <xf numFmtId="0" fontId="8" fillId="19" borderId="2" xfId="0" applyFont="1" applyFill="1" applyBorder="1" applyProtection="1"/>
    <xf numFmtId="165" fontId="8" fillId="23" borderId="2" xfId="0" applyNumberFormat="1" applyFont="1" applyFill="1" applyBorder="1" applyProtection="1"/>
    <xf numFmtId="0" fontId="18" fillId="22" borderId="12" xfId="0" applyFont="1" applyFill="1" applyBorder="1" applyAlignment="1" applyProtection="1">
      <alignment horizontal="center" wrapText="1"/>
    </xf>
    <xf numFmtId="0" fontId="18" fillId="14" borderId="12" xfId="0" applyFont="1" applyFill="1" applyBorder="1" applyAlignment="1" applyProtection="1">
      <alignment horizontal="center" wrapText="1"/>
    </xf>
    <xf numFmtId="3" fontId="8" fillId="0" borderId="2" xfId="111" applyNumberFormat="1" applyFont="1" applyBorder="1" applyAlignment="1" applyProtection="1">
      <alignment horizontal="center" vertical="center"/>
      <protection locked="0"/>
    </xf>
    <xf numFmtId="3" fontId="8" fillId="0" borderId="2" xfId="111" quotePrefix="1" applyNumberFormat="1" applyFont="1" applyBorder="1" applyAlignment="1" applyProtection="1">
      <alignment horizontal="center" vertical="center"/>
      <protection locked="0"/>
    </xf>
    <xf numFmtId="3" fontId="6" fillId="14" borderId="6" xfId="0" applyNumberFormat="1" applyFont="1" applyFill="1" applyBorder="1" applyAlignment="1" applyProtection="1">
      <alignment horizontal="center" wrapText="1" readingOrder="2"/>
    </xf>
    <xf numFmtId="3" fontId="8" fillId="14" borderId="6" xfId="0" applyNumberFormat="1" applyFont="1" applyFill="1" applyBorder="1" applyAlignment="1" applyProtection="1">
      <alignment horizontal="center"/>
    </xf>
    <xf numFmtId="3" fontId="6" fillId="14" borderId="29" xfId="0" applyNumberFormat="1" applyFont="1" applyFill="1" applyBorder="1" applyAlignment="1" applyProtection="1">
      <alignment horizontal="right" vertical="center" readingOrder="2"/>
    </xf>
    <xf numFmtId="3" fontId="8" fillId="22" borderId="19" xfId="0" applyNumberFormat="1" applyFont="1" applyFill="1" applyBorder="1" applyAlignment="1" applyProtection="1">
      <alignment horizontal="center" vertical="center" wrapText="1" readingOrder="2"/>
    </xf>
    <xf numFmtId="3" fontId="6" fillId="22" borderId="6" xfId="0" applyNumberFormat="1" applyFont="1" applyFill="1" applyBorder="1" applyAlignment="1" applyProtection="1">
      <alignment horizontal="center" wrapText="1" readingOrder="2"/>
    </xf>
    <xf numFmtId="3" fontId="8" fillId="22" borderId="6" xfId="0" applyNumberFormat="1" applyFont="1" applyFill="1" applyBorder="1" applyAlignment="1" applyProtection="1">
      <alignment horizontal="center"/>
    </xf>
    <xf numFmtId="3" fontId="7" fillId="22" borderId="4" xfId="0" applyNumberFormat="1" applyFont="1" applyFill="1" applyBorder="1" applyAlignment="1" applyProtection="1">
      <alignment horizontal="center" vertical="center" wrapText="1" readingOrder="2"/>
    </xf>
    <xf numFmtId="3" fontId="7" fillId="22" borderId="30" xfId="0" applyNumberFormat="1" applyFont="1" applyFill="1" applyBorder="1" applyAlignment="1" applyProtection="1">
      <alignment horizontal="center" vertical="center" wrapText="1" readingOrder="2"/>
    </xf>
    <xf numFmtId="3" fontId="7" fillId="22" borderId="31" xfId="0" applyNumberFormat="1" applyFont="1" applyFill="1" applyBorder="1" applyAlignment="1" applyProtection="1">
      <alignment horizontal="center" vertical="center" wrapText="1" readingOrder="2"/>
    </xf>
    <xf numFmtId="9" fontId="7" fillId="22" borderId="10" xfId="1" applyNumberFormat="1" applyFont="1" applyFill="1" applyBorder="1" applyAlignment="1" applyProtection="1">
      <alignment horizontal="center" vertical="center" wrapText="1" readingOrder="2"/>
    </xf>
    <xf numFmtId="0" fontId="21" fillId="24" borderId="0" xfId="0" applyFont="1" applyFill="1" applyProtection="1"/>
    <xf numFmtId="0" fontId="8" fillId="24" borderId="0" xfId="0" applyFont="1" applyFill="1" applyProtection="1"/>
    <xf numFmtId="0" fontId="24" fillId="24" borderId="0" xfId="0" applyFont="1" applyFill="1"/>
    <xf numFmtId="0" fontId="26" fillId="24" borderId="0" xfId="0" applyFont="1" applyFill="1" applyProtection="1"/>
    <xf numFmtId="168" fontId="8" fillId="24" borderId="0" xfId="0" applyNumberFormat="1" applyFont="1" applyFill="1" applyProtection="1"/>
    <xf numFmtId="0" fontId="1" fillId="24" borderId="0" xfId="0" applyFont="1" applyFill="1"/>
    <xf numFmtId="0" fontId="22" fillId="24" borderId="0" xfId="0" applyFont="1" applyFill="1" applyProtection="1"/>
    <xf numFmtId="0" fontId="0" fillId="24" borderId="0" xfId="0" applyFill="1"/>
    <xf numFmtId="0" fontId="25" fillId="24" borderId="0" xfId="0" applyFont="1" applyFill="1" applyProtection="1"/>
    <xf numFmtId="4" fontId="21" fillId="0" borderId="0" xfId="0" applyNumberFormat="1" applyFont="1" applyAlignment="1" applyProtection="1">
      <alignment vertical="center"/>
    </xf>
    <xf numFmtId="0" fontId="8" fillId="23" borderId="2" xfId="5" applyFont="1" applyFill="1" applyBorder="1" applyAlignment="1" applyProtection="1">
      <alignment horizontal="center"/>
    </xf>
    <xf numFmtId="0" fontId="21" fillId="0" borderId="0" xfId="0" applyFont="1" applyAlignment="1" applyProtection="1">
      <alignment vertical="center"/>
    </xf>
    <xf numFmtId="0" fontId="8" fillId="25" borderId="2" xfId="5" applyFont="1" applyFill="1" applyBorder="1" applyAlignment="1" applyProtection="1">
      <alignment horizontal="center" vertical="center" wrapText="1"/>
    </xf>
    <xf numFmtId="0" fontId="8" fillId="19" borderId="2" xfId="5" applyFont="1" applyFill="1" applyBorder="1" applyProtection="1"/>
    <xf numFmtId="0" fontId="8" fillId="0" borderId="2" xfId="5" applyFont="1" applyBorder="1" applyAlignment="1" applyProtection="1">
      <alignment horizontal="center"/>
    </xf>
    <xf numFmtId="0" fontId="26" fillId="0" borderId="0" xfId="0" applyFont="1" applyBorder="1" applyProtection="1"/>
    <xf numFmtId="0" fontId="26" fillId="0" borderId="0" xfId="0" applyFont="1" applyProtection="1"/>
    <xf numFmtId="0" fontId="26" fillId="0" borderId="0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7" fillId="0" borderId="0" xfId="0" applyFont="1" applyBorder="1" applyProtection="1"/>
    <xf numFmtId="9" fontId="7" fillId="14" borderId="32" xfId="1" applyNumberFormat="1" applyFont="1" applyFill="1" applyBorder="1" applyAlignment="1" applyProtection="1">
      <alignment horizontal="center" vertical="center" wrapText="1" readingOrder="2"/>
    </xf>
    <xf numFmtId="0" fontId="4" fillId="20" borderId="15" xfId="0" applyFont="1" applyFill="1" applyBorder="1" applyAlignment="1" applyProtection="1">
      <alignment horizontal="center" wrapText="1"/>
    </xf>
    <xf numFmtId="0" fontId="7" fillId="0" borderId="2" xfId="24" applyFont="1" applyBorder="1" applyAlignment="1" applyProtection="1">
      <alignment vertical="center" wrapText="1" readingOrder="2"/>
      <protection locked="0"/>
    </xf>
    <xf numFmtId="3" fontId="7" fillId="0" borderId="2" xfId="29" applyNumberFormat="1" applyFont="1" applyBorder="1" applyAlignment="1" applyProtection="1">
      <alignment horizontal="center" vertical="center"/>
      <protection locked="0"/>
    </xf>
    <xf numFmtId="3" fontId="7" fillId="0" borderId="2" xfId="29" quotePrefix="1" applyNumberFormat="1" applyFont="1" applyBorder="1" applyAlignment="1" applyProtection="1">
      <alignment horizontal="center" vertical="center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0" fontId="7" fillId="0" borderId="2" xfId="24" applyFont="1" applyBorder="1" applyAlignment="1" applyProtection="1">
      <alignment vertical="center" wrapText="1" readingOrder="2"/>
      <protection locked="0"/>
    </xf>
    <xf numFmtId="14" fontId="7" fillId="0" borderId="2" xfId="24" applyNumberFormat="1" applyFont="1" applyBorder="1" applyAlignment="1" applyProtection="1">
      <alignment vertical="center" wrapText="1" readingOrder="2"/>
      <protection locked="0"/>
    </xf>
    <xf numFmtId="9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4" fontId="7" fillId="0" borderId="2" xfId="2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35" applyNumberFormat="1" applyFont="1" applyFill="1" applyBorder="1" applyAlignment="1" applyProtection="1">
      <alignment horizontal="center" vertical="center" wrapText="1" readingOrder="2"/>
      <protection locked="0"/>
    </xf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10" fontId="7" fillId="0" borderId="22" xfId="25" applyNumberFormat="1" applyFont="1" applyFill="1" applyBorder="1" applyAlignment="1" applyProtection="1">
      <alignment horizontal="center" vertical="center" wrapText="1" readingOrder="2"/>
      <protection locked="0"/>
    </xf>
    <xf numFmtId="0" fontId="30" fillId="0" borderId="0" xfId="0" applyFont="1" applyProtection="1"/>
    <xf numFmtId="3" fontId="21" fillId="0" borderId="0" xfId="0" applyNumberFormat="1" applyFont="1" applyAlignment="1" applyProtection="1">
      <alignment vertical="center"/>
    </xf>
    <xf numFmtId="0" fontId="21" fillId="0" borderId="0" xfId="0" applyFont="1" applyProtection="1"/>
    <xf numFmtId="3" fontId="7" fillId="0" borderId="2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2" xfId="29" quotePrefix="1" applyNumberFormat="1" applyFont="1" applyBorder="1" applyAlignment="1" applyProtection="1">
      <alignment horizontal="center" vertical="center" wrapText="1"/>
      <protection locked="0"/>
    </xf>
    <xf numFmtId="0" fontId="38" fillId="26" borderId="33" xfId="40" applyFont="1" applyFill="1" applyBorder="1" applyAlignment="1">
      <alignment horizontal="right" vertical="center" readingOrder="2"/>
    </xf>
    <xf numFmtId="0" fontId="38" fillId="26" borderId="34" xfId="40" applyFont="1" applyFill="1" applyBorder="1" applyAlignment="1">
      <alignment horizontal="right" vertical="center" readingOrder="2"/>
    </xf>
    <xf numFmtId="14" fontId="3" fillId="27" borderId="35" xfId="0" applyNumberFormat="1" applyFont="1" applyFill="1" applyBorder="1" applyAlignment="1" applyProtection="1">
      <alignment horizontal="center" vertical="center" wrapText="1" readingOrder="2"/>
    </xf>
    <xf numFmtId="49" fontId="17" fillId="19" borderId="15" xfId="0" applyNumberFormat="1" applyFont="1" applyFill="1" applyBorder="1" applyAlignment="1" applyProtection="1">
      <alignment horizontal="center" vertical="top" wrapText="1"/>
    </xf>
    <xf numFmtId="0" fontId="4" fillId="14" borderId="15" xfId="0" applyFont="1" applyFill="1" applyBorder="1" applyAlignment="1" applyProtection="1">
      <alignment horizontal="center"/>
    </xf>
    <xf numFmtId="14" fontId="4" fillId="0" borderId="15" xfId="0" applyNumberFormat="1" applyFont="1" applyFill="1" applyBorder="1" applyAlignment="1" applyProtection="1">
      <alignment horizontal="center"/>
    </xf>
    <xf numFmtId="0" fontId="30" fillId="26" borderId="3" xfId="0" applyFont="1" applyFill="1" applyBorder="1" applyAlignment="1" applyProtection="1">
      <alignment horizontal="center" vertical="center" wrapText="1" readingOrder="2"/>
    </xf>
    <xf numFmtId="0" fontId="30" fillId="26" borderId="21" xfId="0" applyFont="1" applyFill="1" applyBorder="1" applyAlignment="1" applyProtection="1">
      <alignment horizontal="center" vertical="center" wrapText="1" readingOrder="2"/>
    </xf>
    <xf numFmtId="0" fontId="30" fillId="26" borderId="26" xfId="0" applyFont="1" applyFill="1" applyBorder="1" applyAlignment="1" applyProtection="1">
      <alignment horizontal="center" vertical="center" wrapText="1" readingOrder="2"/>
    </xf>
    <xf numFmtId="0" fontId="30" fillId="26" borderId="36" xfId="0" applyFont="1" applyFill="1" applyBorder="1" applyAlignment="1" applyProtection="1">
      <alignment horizontal="center" vertical="center" wrapText="1" readingOrder="2"/>
    </xf>
    <xf numFmtId="0" fontId="30" fillId="26" borderId="37" xfId="0" applyFont="1" applyFill="1" applyBorder="1" applyAlignment="1" applyProtection="1">
      <alignment horizontal="center" vertical="center" wrapText="1" readingOrder="2"/>
    </xf>
    <xf numFmtId="0" fontId="29" fillId="26" borderId="2" xfId="0" applyFont="1" applyFill="1" applyBorder="1" applyAlignment="1" applyProtection="1">
      <alignment horizontal="center" vertical="center" wrapText="1" readingOrder="2"/>
    </xf>
    <xf numFmtId="0" fontId="21" fillId="26" borderId="2" xfId="0" applyFont="1" applyFill="1" applyBorder="1" applyAlignment="1" applyProtection="1">
      <alignment horizontal="center" vertical="center" wrapText="1" readingOrder="2"/>
    </xf>
    <xf numFmtId="3" fontId="29" fillId="28" borderId="2" xfId="0" applyNumberFormat="1" applyFont="1" applyFill="1" applyBorder="1" applyAlignment="1" applyProtection="1">
      <alignment horizontal="center" vertical="center" wrapText="1" readingOrder="2"/>
    </xf>
    <xf numFmtId="3" fontId="29" fillId="28" borderId="6" xfId="0" applyNumberFormat="1" applyFont="1" applyFill="1" applyBorder="1" applyAlignment="1" applyProtection="1">
      <alignment horizontal="center" vertical="center" wrapText="1" readingOrder="2"/>
    </xf>
    <xf numFmtId="3" fontId="21" fillId="28" borderId="2" xfId="0" applyNumberFormat="1" applyFont="1" applyFill="1" applyBorder="1" applyAlignment="1" applyProtection="1">
      <alignment horizontal="center" vertical="center" wrapText="1" readingOrder="2"/>
    </xf>
    <xf numFmtId="3" fontId="29" fillId="28" borderId="2" xfId="0" applyNumberFormat="1" applyFont="1" applyFill="1" applyBorder="1" applyAlignment="1" applyProtection="1">
      <alignment horizontal="center"/>
    </xf>
    <xf numFmtId="3" fontId="29" fillId="28" borderId="6" xfId="0" applyNumberFormat="1" applyFont="1" applyFill="1" applyBorder="1" applyAlignment="1" applyProtection="1">
      <alignment horizontal="center"/>
    </xf>
    <xf numFmtId="3" fontId="29" fillId="28" borderId="2" xfId="2" applyNumberFormat="1" applyFont="1" applyFill="1" applyBorder="1" applyAlignment="1" applyProtection="1">
      <alignment horizontal="center" vertical="center" wrapText="1" readingOrder="2"/>
    </xf>
    <xf numFmtId="3" fontId="29" fillId="28" borderId="6" xfId="2" applyNumberFormat="1" applyFont="1" applyFill="1" applyBorder="1" applyAlignment="1" applyProtection="1">
      <alignment horizontal="center" vertical="center" wrapText="1" readingOrder="2"/>
    </xf>
    <xf numFmtId="0" fontId="33" fillId="28" borderId="6" xfId="0" applyFont="1" applyFill="1" applyBorder="1" applyAlignment="1" applyProtection="1">
      <alignment vertical="center" wrapText="1" readingOrder="2"/>
    </xf>
    <xf numFmtId="0" fontId="33" fillId="28" borderId="6" xfId="0" applyFont="1" applyFill="1" applyBorder="1" applyAlignment="1" applyProtection="1">
      <alignment horizontal="center" vertical="center" wrapText="1" readingOrder="2"/>
    </xf>
    <xf numFmtId="0" fontId="30" fillId="28" borderId="6" xfId="0" applyFont="1" applyFill="1" applyBorder="1" applyAlignment="1" applyProtection="1">
      <alignment vertical="center" wrapText="1" readingOrder="2"/>
    </xf>
    <xf numFmtId="0" fontId="30" fillId="28" borderId="6" xfId="0" applyFont="1" applyFill="1" applyBorder="1" applyAlignment="1" applyProtection="1">
      <alignment horizontal="center" vertical="center" wrapText="1" readingOrder="2"/>
    </xf>
    <xf numFmtId="3" fontId="21" fillId="28" borderId="6" xfId="0" applyNumberFormat="1" applyFont="1" applyFill="1" applyBorder="1" applyAlignment="1" applyProtection="1">
      <alignment horizontal="center" vertical="center" wrapText="1" readingOrder="2"/>
    </xf>
    <xf numFmtId="0" fontId="33" fillId="28" borderId="2" xfId="0" applyFont="1" applyFill="1" applyBorder="1" applyAlignment="1" applyProtection="1">
      <alignment vertical="center" wrapText="1" readingOrder="2"/>
    </xf>
    <xf numFmtId="0" fontId="33" fillId="28" borderId="2" xfId="0" applyFont="1" applyFill="1" applyBorder="1" applyAlignment="1" applyProtection="1">
      <alignment horizontal="center" vertical="center" wrapText="1" readingOrder="2"/>
    </xf>
    <xf numFmtId="3" fontId="33" fillId="28" borderId="2" xfId="0" applyNumberFormat="1" applyFont="1" applyFill="1" applyBorder="1" applyAlignment="1" applyProtection="1">
      <alignment horizontal="center" wrapText="1" readingOrder="2"/>
    </xf>
    <xf numFmtId="3" fontId="33" fillId="28" borderId="6" xfId="0" applyNumberFormat="1" applyFont="1" applyFill="1" applyBorder="1" applyAlignment="1" applyProtection="1">
      <alignment horizontal="center" wrapText="1" readingOrder="2"/>
    </xf>
    <xf numFmtId="0" fontId="30" fillId="28" borderId="2" xfId="0" applyFont="1" applyFill="1" applyBorder="1" applyAlignment="1" applyProtection="1">
      <alignment vertical="center" wrapText="1" readingOrder="2"/>
    </xf>
    <xf numFmtId="0" fontId="30" fillId="28" borderId="2" xfId="0" applyFont="1" applyFill="1" applyBorder="1" applyAlignment="1" applyProtection="1">
      <alignment horizontal="center" vertical="center" wrapText="1" readingOrder="2"/>
    </xf>
    <xf numFmtId="3" fontId="29" fillId="28" borderId="29" xfId="0" applyNumberFormat="1" applyFont="1" applyFill="1" applyBorder="1" applyAlignment="1" applyProtection="1">
      <alignment horizontal="center" vertical="center" wrapText="1" readingOrder="2"/>
    </xf>
    <xf numFmtId="14" fontId="32" fillId="26" borderId="38" xfId="0" applyNumberFormat="1" applyFont="1" applyFill="1" applyBorder="1" applyAlignment="1" applyProtection="1">
      <alignment vertical="center" wrapText="1" readingOrder="2"/>
    </xf>
    <xf numFmtId="0" fontId="34" fillId="26" borderId="39" xfId="0" applyFont="1" applyFill="1" applyBorder="1" applyAlignment="1" applyProtection="1">
      <alignment vertical="center"/>
    </xf>
    <xf numFmtId="0" fontId="30" fillId="26" borderId="40" xfId="0" applyFont="1" applyFill="1" applyBorder="1" applyAlignment="1" applyProtection="1">
      <alignment horizontal="center" vertical="center" wrapText="1" readingOrder="2"/>
    </xf>
    <xf numFmtId="0" fontId="30" fillId="26" borderId="41" xfId="0" applyFont="1" applyFill="1" applyBorder="1" applyAlignment="1" applyProtection="1">
      <alignment horizontal="center" vertical="center" wrapText="1" readingOrder="2"/>
    </xf>
    <xf numFmtId="0" fontId="29" fillId="26" borderId="3" xfId="0" applyFont="1" applyFill="1" applyBorder="1" applyAlignment="1" applyProtection="1">
      <alignment horizontal="center" vertical="center" wrapText="1" readingOrder="2"/>
    </xf>
    <xf numFmtId="3" fontId="29" fillId="28" borderId="3" xfId="0" applyNumberFormat="1" applyFont="1" applyFill="1" applyBorder="1" applyAlignment="1" applyProtection="1">
      <alignment horizontal="center" vertical="center" wrapText="1" readingOrder="2"/>
    </xf>
    <xf numFmtId="3" fontId="7" fillId="0" borderId="3" xfId="111" quotePrefix="1" applyNumberFormat="1" applyFont="1" applyBorder="1" applyAlignment="1" applyProtection="1">
      <alignment horizontal="center" vertical="center"/>
      <protection locked="0"/>
    </xf>
    <xf numFmtId="0" fontId="32" fillId="26" borderId="42" xfId="0" applyFont="1" applyFill="1" applyBorder="1" applyAlignment="1" applyProtection="1">
      <alignment horizontal="left" vertical="center" wrapText="1" readingOrder="2"/>
    </xf>
    <xf numFmtId="14" fontId="32" fillId="26" borderId="42" xfId="0" applyNumberFormat="1" applyFont="1" applyFill="1" applyBorder="1" applyAlignment="1" applyProtection="1">
      <alignment vertical="center" wrapText="1" readingOrder="2"/>
    </xf>
    <xf numFmtId="0" fontId="30" fillId="28" borderId="40" xfId="0" applyFont="1" applyFill="1" applyBorder="1" applyAlignment="1" applyProtection="1">
      <alignment horizontal="center" vertical="center" wrapText="1" readingOrder="2"/>
    </xf>
    <xf numFmtId="0" fontId="30" fillId="26" borderId="43" xfId="0" applyFont="1" applyFill="1" applyBorder="1" applyAlignment="1" applyProtection="1">
      <alignment horizontal="center" vertical="center" wrapText="1" readingOrder="2"/>
    </xf>
    <xf numFmtId="0" fontId="30" fillId="26" borderId="44" xfId="0" applyFont="1" applyFill="1" applyBorder="1" applyAlignment="1" applyProtection="1">
      <alignment horizontal="center" vertical="center" wrapText="1" readingOrder="2"/>
    </xf>
    <xf numFmtId="0" fontId="30" fillId="26" borderId="45" xfId="0" applyFont="1" applyFill="1" applyBorder="1" applyAlignment="1" applyProtection="1">
      <alignment horizontal="center" vertical="center" wrapText="1" readingOrder="2"/>
    </xf>
    <xf numFmtId="0" fontId="47" fillId="26" borderId="38" xfId="0" applyFont="1" applyFill="1" applyBorder="1" applyAlignment="1" applyProtection="1">
      <alignment horizontal="center" vertical="center" wrapText="1" readingOrder="2"/>
    </xf>
    <xf numFmtId="0" fontId="35" fillId="26" borderId="38" xfId="0" applyFont="1" applyFill="1" applyBorder="1" applyAlignment="1" applyProtection="1">
      <alignment horizontal="left" vertical="center" wrapText="1" readingOrder="1"/>
    </xf>
    <xf numFmtId="0" fontId="47" fillId="26" borderId="38" xfId="0" applyFont="1" applyFill="1" applyBorder="1" applyAlignment="1" applyProtection="1">
      <alignment horizontal="left" vertical="center" wrapText="1" readingOrder="2"/>
    </xf>
    <xf numFmtId="165" fontId="32" fillId="26" borderId="38" xfId="0" applyNumberFormat="1" applyFont="1" applyFill="1" applyBorder="1" applyAlignment="1" applyProtection="1">
      <alignment vertical="center" wrapText="1" readingOrder="2"/>
    </xf>
    <xf numFmtId="0" fontId="32" fillId="26" borderId="38" xfId="0" applyFont="1" applyFill="1" applyBorder="1" applyAlignment="1" applyProtection="1">
      <alignment horizontal="left" vertical="center" wrapText="1" readingOrder="2"/>
    </xf>
    <xf numFmtId="0" fontId="48" fillId="26" borderId="46" xfId="0" applyFont="1" applyFill="1" applyBorder="1" applyAlignment="1" applyProtection="1">
      <alignment horizontal="center" vertical="center" wrapText="1" readingOrder="2"/>
    </xf>
    <xf numFmtId="0" fontId="48" fillId="26" borderId="36" xfId="0" applyFont="1" applyFill="1" applyBorder="1" applyAlignment="1" applyProtection="1">
      <alignment horizontal="center" vertical="center" wrapText="1" readingOrder="2"/>
    </xf>
    <xf numFmtId="0" fontId="30" fillId="26" borderId="36" xfId="0" quotePrefix="1" applyFont="1" applyFill="1" applyBorder="1" applyAlignment="1" applyProtection="1">
      <alignment horizontal="center" vertical="center" wrapText="1" readingOrder="2"/>
    </xf>
    <xf numFmtId="0" fontId="30" fillId="28" borderId="18" xfId="0" applyFont="1" applyFill="1" applyBorder="1" applyAlignment="1" applyProtection="1">
      <alignment horizontal="center" vertical="center" wrapText="1" readingOrder="2"/>
    </xf>
    <xf numFmtId="9" fontId="30" fillId="26" borderId="36" xfId="0" applyNumberFormat="1" applyFont="1" applyFill="1" applyBorder="1" applyAlignment="1" applyProtection="1">
      <alignment horizontal="center" vertical="center" wrapText="1" readingOrder="2"/>
    </xf>
    <xf numFmtId="0" fontId="30" fillId="28" borderId="26" xfId="0" applyFont="1" applyFill="1" applyBorder="1" applyAlignment="1" applyProtection="1">
      <alignment horizontal="center" vertical="center" wrapText="1" readingOrder="2"/>
    </xf>
    <xf numFmtId="14" fontId="32" fillId="26" borderId="39" xfId="0" applyNumberFormat="1" applyFont="1" applyFill="1" applyBorder="1" applyAlignment="1" applyProtection="1">
      <alignment vertical="center" wrapText="1" readingOrder="2"/>
    </xf>
    <xf numFmtId="0" fontId="30" fillId="26" borderId="18" xfId="0" quotePrefix="1" applyFont="1" applyFill="1" applyBorder="1" applyAlignment="1" applyProtection="1">
      <alignment horizontal="center" vertical="center" wrapText="1" readingOrder="2"/>
    </xf>
    <xf numFmtId="0" fontId="32" fillId="26" borderId="47" xfId="0" applyFont="1" applyFill="1" applyBorder="1" applyAlignment="1" applyProtection="1">
      <alignment horizontal="left" vertical="center" wrapText="1" readingOrder="2"/>
    </xf>
    <xf numFmtId="0" fontId="32" fillId="26" borderId="38" xfId="0" applyFont="1" applyFill="1" applyBorder="1" applyAlignment="1" applyProtection="1">
      <alignment horizontal="right" vertical="center" wrapText="1" readingOrder="2"/>
    </xf>
    <xf numFmtId="0" fontId="34" fillId="26" borderId="39" xfId="0" applyFont="1" applyFill="1" applyBorder="1" applyProtection="1"/>
    <xf numFmtId="0" fontId="30" fillId="26" borderId="48" xfId="0" applyFont="1" applyFill="1" applyBorder="1" applyAlignment="1" applyProtection="1">
      <alignment horizontal="center" vertical="center" wrapText="1" readingOrder="2"/>
    </xf>
    <xf numFmtId="0" fontId="30" fillId="28" borderId="37" xfId="0" applyFont="1" applyFill="1" applyBorder="1" applyAlignment="1" applyProtection="1">
      <alignment horizontal="center" wrapText="1" readingOrder="2"/>
    </xf>
    <xf numFmtId="0" fontId="30" fillId="28" borderId="18" xfId="0" applyFont="1" applyFill="1" applyBorder="1" applyAlignment="1" applyProtection="1">
      <alignment horizontal="center" wrapText="1" readingOrder="2"/>
    </xf>
    <xf numFmtId="0" fontId="30" fillId="26" borderId="49" xfId="0" applyFont="1" applyFill="1" applyBorder="1" applyAlignment="1" applyProtection="1">
      <alignment horizontal="center" vertical="center" wrapText="1" readingOrder="2"/>
    </xf>
    <xf numFmtId="0" fontId="36" fillId="26" borderId="50" xfId="0" applyFont="1" applyFill="1" applyBorder="1" applyAlignment="1" applyProtection="1">
      <alignment horizontal="right"/>
    </xf>
    <xf numFmtId="0" fontId="36" fillId="26" borderId="50" xfId="0" applyFont="1" applyFill="1" applyBorder="1" applyAlignment="1" applyProtection="1">
      <alignment wrapText="1"/>
    </xf>
    <xf numFmtId="0" fontId="36" fillId="26" borderId="51" xfId="0" applyFont="1" applyFill="1" applyBorder="1" applyAlignment="1" applyProtection="1">
      <alignment horizontal="left" wrapText="1"/>
    </xf>
    <xf numFmtId="0" fontId="49" fillId="26" borderId="52" xfId="0" applyFont="1" applyFill="1" applyBorder="1" applyProtection="1"/>
    <xf numFmtId="170" fontId="50" fillId="0" borderId="0" xfId="2" applyNumberFormat="1" applyFont="1" applyBorder="1" applyProtection="1"/>
    <xf numFmtId="0" fontId="50" fillId="0" borderId="0" xfId="0" applyFont="1" applyBorder="1" applyProtection="1"/>
    <xf numFmtId="0" fontId="49" fillId="0" borderId="0" xfId="0" applyFont="1" applyFill="1" applyBorder="1" applyProtection="1"/>
    <xf numFmtId="0" fontId="30" fillId="26" borderId="53" xfId="0" applyFont="1" applyFill="1" applyBorder="1" applyAlignment="1" applyProtection="1">
      <alignment horizontal="right" vertical="top" wrapText="1" readingOrder="2"/>
    </xf>
    <xf numFmtId="9" fontId="4" fillId="0" borderId="54" xfId="1" applyFont="1" applyFill="1" applyBorder="1" applyAlignment="1" applyProtection="1">
      <alignment horizontal="center" wrapText="1" readingOrder="2"/>
    </xf>
    <xf numFmtId="9" fontId="4" fillId="0" borderId="55" xfId="1" applyFont="1" applyFill="1" applyBorder="1" applyAlignment="1" applyProtection="1">
      <alignment horizontal="center" wrapText="1" readingOrder="2"/>
    </xf>
    <xf numFmtId="170" fontId="8" fillId="0" borderId="0" xfId="2" applyNumberFormat="1" applyFont="1" applyProtection="1"/>
    <xf numFmtId="0" fontId="8" fillId="0" borderId="0" xfId="0" applyFont="1" applyProtection="1"/>
    <xf numFmtId="0" fontId="21" fillId="0" borderId="0" xfId="0" applyFont="1" applyFill="1" applyProtection="1"/>
    <xf numFmtId="0" fontId="8" fillId="29" borderId="0" xfId="0" applyFont="1" applyFill="1" applyProtection="1"/>
    <xf numFmtId="0" fontId="31" fillId="26" borderId="56" xfId="0" applyFont="1" applyFill="1" applyBorder="1" applyAlignment="1" applyProtection="1">
      <alignment horizontal="center" vertical="center" wrapText="1" readingOrder="2"/>
    </xf>
    <xf numFmtId="0" fontId="31" fillId="26" borderId="36" xfId="0" applyFont="1" applyFill="1" applyBorder="1" applyAlignment="1" applyProtection="1">
      <alignment horizontal="center" vertical="center" wrapText="1" readingOrder="2"/>
    </xf>
    <xf numFmtId="0" fontId="31" fillId="26" borderId="57" xfId="0" applyFont="1" applyFill="1" applyBorder="1" applyAlignment="1" applyProtection="1">
      <alignment horizontal="center" vertical="center" wrapText="1" readingOrder="2"/>
    </xf>
    <xf numFmtId="0" fontId="31" fillId="26" borderId="26" xfId="0" applyFont="1" applyFill="1" applyBorder="1" applyAlignment="1" applyProtection="1">
      <alignment horizontal="center" vertical="center" wrapText="1" readingOrder="2"/>
    </xf>
    <xf numFmtId="0" fontId="52" fillId="26" borderId="58" xfId="111" applyFont="1" applyFill="1" applyBorder="1" applyAlignment="1" applyProtection="1">
      <alignment horizontal="center" vertical="center" wrapText="1" readingOrder="2"/>
    </xf>
    <xf numFmtId="0" fontId="31" fillId="26" borderId="59" xfId="0" applyFont="1" applyFill="1" applyBorder="1" applyAlignment="1" applyProtection="1">
      <alignment horizontal="center" vertical="center" wrapText="1" readingOrder="2"/>
    </xf>
    <xf numFmtId="0" fontId="31" fillId="26" borderId="60" xfId="0" applyFont="1" applyFill="1" applyBorder="1" applyAlignment="1" applyProtection="1">
      <alignment horizontal="center" vertical="center" wrapText="1" readingOrder="2"/>
    </xf>
    <xf numFmtId="0" fontId="31" fillId="26" borderId="61" xfId="0" applyFont="1" applyFill="1" applyBorder="1" applyAlignment="1" applyProtection="1">
      <alignment horizontal="center" vertical="center" wrapText="1" readingOrder="2"/>
    </xf>
    <xf numFmtId="0" fontId="6" fillId="14" borderId="62" xfId="0" applyFont="1" applyFill="1" applyBorder="1" applyAlignment="1" applyProtection="1">
      <alignment horizontal="center" wrapText="1" readingOrder="2"/>
    </xf>
    <xf numFmtId="0" fontId="6" fillId="14" borderId="63" xfId="0" quotePrefix="1" applyFont="1" applyFill="1" applyBorder="1" applyAlignment="1" applyProtection="1">
      <alignment horizontal="center" wrapText="1" readingOrder="2"/>
    </xf>
    <xf numFmtId="0" fontId="6" fillId="14" borderId="3" xfId="0" applyFont="1" applyFill="1" applyBorder="1" applyAlignment="1" applyProtection="1">
      <alignment horizontal="center" wrapText="1" readingOrder="2"/>
    </xf>
    <xf numFmtId="0" fontId="6" fillId="18" borderId="3" xfId="0" applyFont="1" applyFill="1" applyBorder="1" applyAlignment="1" applyProtection="1">
      <alignment horizontal="center" wrapText="1" readingOrder="2"/>
    </xf>
    <xf numFmtId="0" fontId="6" fillId="14" borderId="9" xfId="0" quotePrefix="1" applyFont="1" applyFill="1" applyBorder="1" applyAlignment="1" applyProtection="1">
      <alignment horizontal="center" wrapText="1" readingOrder="2"/>
    </xf>
    <xf numFmtId="0" fontId="6" fillId="22" borderId="11" xfId="0" quotePrefix="1" applyFont="1" applyFill="1" applyBorder="1" applyAlignment="1" applyProtection="1">
      <alignment horizontal="center" wrapText="1" readingOrder="2"/>
    </xf>
    <xf numFmtId="0" fontId="6" fillId="22" borderId="3" xfId="0" applyFont="1" applyFill="1" applyBorder="1" applyAlignment="1" applyProtection="1">
      <alignment horizontal="center" wrapText="1" readingOrder="2"/>
    </xf>
    <xf numFmtId="0" fontId="6" fillId="22" borderId="21" xfId="0" quotePrefix="1" applyFont="1" applyFill="1" applyBorder="1" applyAlignment="1" applyProtection="1">
      <alignment horizontal="center" wrapText="1" readingOrder="2"/>
    </xf>
    <xf numFmtId="170" fontId="8" fillId="0" borderId="0" xfId="2" applyNumberFormat="1" applyFon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21" fillId="0" borderId="0" xfId="0" applyFont="1" applyFill="1" applyAlignment="1" applyProtection="1">
      <alignment horizontal="center"/>
    </xf>
    <xf numFmtId="0" fontId="8" fillId="29" borderId="0" xfId="0" applyFont="1" applyFill="1" applyAlignment="1" applyProtection="1">
      <alignment horizontal="center"/>
    </xf>
    <xf numFmtId="0" fontId="21" fillId="26" borderId="64" xfId="0" applyFont="1" applyFill="1" applyBorder="1" applyAlignment="1" applyProtection="1">
      <alignment horizontal="center" vertical="center" wrapText="1" readingOrder="2"/>
    </xf>
    <xf numFmtId="0" fontId="7" fillId="0" borderId="2" xfId="24" applyFont="1" applyBorder="1" applyAlignment="1" applyProtection="1">
      <alignment horizontal="right" vertical="center" wrapText="1" readingOrder="2"/>
      <protection locked="0"/>
    </xf>
    <xf numFmtId="3" fontId="7" fillId="0" borderId="22" xfId="28" applyNumberFormat="1" applyFont="1" applyBorder="1" applyAlignment="1" applyProtection="1">
      <alignment horizontal="right" vertical="center"/>
      <protection locked="0"/>
    </xf>
    <xf numFmtId="3" fontId="7" fillId="0" borderId="4" xfId="28" applyNumberFormat="1" applyFont="1" applyBorder="1" applyAlignment="1" applyProtection="1">
      <alignment horizontal="center" vertical="center"/>
      <protection locked="0"/>
    </xf>
    <xf numFmtId="3" fontId="7" fillId="0" borderId="2" xfId="28" applyNumberFormat="1" applyFont="1" applyBorder="1" applyAlignment="1" applyProtection="1">
      <alignment horizontal="center" vertical="center"/>
      <protection locked="0"/>
    </xf>
    <xf numFmtId="9" fontId="7" fillId="0" borderId="2" xfId="28" applyNumberFormat="1" applyFont="1" applyBorder="1" applyAlignment="1" applyProtection="1">
      <alignment horizontal="center" vertical="center"/>
      <protection locked="0"/>
    </xf>
    <xf numFmtId="1" fontId="7" fillId="0" borderId="5" xfId="28" applyNumberFormat="1" applyFont="1" applyBorder="1" applyAlignment="1" applyProtection="1">
      <alignment horizontal="center" vertical="center"/>
      <protection locked="0"/>
    </xf>
    <xf numFmtId="3" fontId="29" fillId="28" borderId="4" xfId="0" applyNumberFormat="1" applyFont="1" applyFill="1" applyBorder="1" applyAlignment="1" applyProtection="1">
      <alignment horizontal="center" vertical="center" wrapText="1" readingOrder="1"/>
    </xf>
    <xf numFmtId="4" fontId="7" fillId="30" borderId="2" xfId="0" applyNumberFormat="1" applyFont="1" applyFill="1" applyBorder="1" applyAlignment="1" applyProtection="1">
      <alignment horizontal="center" vertical="center" wrapText="1" readingOrder="2"/>
    </xf>
    <xf numFmtId="3" fontId="7" fillId="30" borderId="5" xfId="0" applyNumberFormat="1" applyFont="1" applyFill="1" applyBorder="1" applyAlignment="1" applyProtection="1">
      <alignment horizontal="center" vertical="center" wrapText="1" readingOrder="2"/>
    </xf>
    <xf numFmtId="3" fontId="8" fillId="14" borderId="64" xfId="0" applyNumberFormat="1" applyFont="1" applyFill="1" applyBorder="1" applyAlignment="1" applyProtection="1">
      <alignment horizontal="center" vertical="center" wrapText="1" readingOrder="2"/>
    </xf>
    <xf numFmtId="9" fontId="53" fillId="14" borderId="2" xfId="112" applyNumberFormat="1" applyFont="1" applyFill="1" applyBorder="1" applyAlignment="1" applyProtection="1">
      <alignment horizontal="center" vertical="center"/>
    </xf>
    <xf numFmtId="9" fontId="53" fillId="0" borderId="2" xfId="112" applyNumberFormat="1" applyFont="1" applyBorder="1" applyAlignment="1" applyProtection="1">
      <alignment horizontal="center" vertical="center"/>
    </xf>
    <xf numFmtId="168" fontId="8" fillId="0" borderId="15" xfId="0" applyNumberFormat="1" applyFont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 readingOrder="2"/>
    </xf>
    <xf numFmtId="3" fontId="8" fillId="14" borderId="15" xfId="0" applyNumberFormat="1" applyFont="1" applyFill="1" applyBorder="1" applyAlignment="1" applyProtection="1">
      <alignment horizontal="center" vertical="center" wrapText="1" readingOrder="2"/>
    </xf>
    <xf numFmtId="4" fontId="8" fillId="14" borderId="5" xfId="0" applyNumberFormat="1" applyFont="1" applyFill="1" applyBorder="1" applyAlignment="1" applyProtection="1">
      <alignment horizontal="center" vertical="center" wrapText="1" readingOrder="2"/>
    </xf>
    <xf numFmtId="0" fontId="8" fillId="14" borderId="13" xfId="0" applyFont="1" applyFill="1" applyBorder="1" applyAlignment="1" applyProtection="1">
      <alignment vertical="center"/>
    </xf>
    <xf numFmtId="9" fontId="53" fillId="0" borderId="4" xfId="112" applyNumberFormat="1" applyFont="1" applyBorder="1" applyAlignment="1" applyProtection="1">
      <alignment horizontal="center" vertical="center"/>
    </xf>
    <xf numFmtId="3" fontId="8" fillId="0" borderId="2" xfId="0" applyNumberFormat="1" applyFont="1" applyBorder="1" applyAlignment="1" applyProtection="1">
      <alignment horizontal="center" vertical="center" wrapText="1" readingOrder="2"/>
    </xf>
    <xf numFmtId="3" fontId="8" fillId="22" borderId="15" xfId="0" applyNumberFormat="1" applyFont="1" applyFill="1" applyBorder="1" applyAlignment="1" applyProtection="1">
      <alignment horizontal="center" vertical="center" wrapText="1" readingOrder="2"/>
    </xf>
    <xf numFmtId="4" fontId="8" fillId="22" borderId="22" xfId="0" applyNumberFormat="1" applyFont="1" applyFill="1" applyBorder="1" applyAlignment="1" applyProtection="1">
      <alignment horizontal="center" vertical="center" wrapText="1" readingOrder="2"/>
    </xf>
    <xf numFmtId="0" fontId="8" fillId="22" borderId="13" xfId="0" applyFont="1" applyFill="1" applyBorder="1" applyAlignment="1" applyProtection="1">
      <alignment vertical="center"/>
    </xf>
    <xf numFmtId="170" fontId="8" fillId="0" borderId="0" xfId="2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3" fontId="21" fillId="0" borderId="0" xfId="0" applyNumberFormat="1" applyFont="1" applyFill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2" xfId="112" applyNumberFormat="1" applyFont="1" applyBorder="1" applyAlignment="1" applyProtection="1">
      <alignment horizontal="right" vertical="center"/>
      <protection locked="0"/>
    </xf>
    <xf numFmtId="3" fontId="7" fillId="0" borderId="4" xfId="112" applyNumberFormat="1" applyFont="1" applyBorder="1" applyAlignment="1" applyProtection="1">
      <alignment horizontal="center" vertical="center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0" fontId="30" fillId="28" borderId="65" xfId="0" applyFont="1" applyFill="1" applyBorder="1" applyAlignment="1" applyProtection="1">
      <alignment vertical="center" wrapText="1" readingOrder="2"/>
    </xf>
    <xf numFmtId="3" fontId="33" fillId="28" borderId="66" xfId="0" applyNumberFormat="1" applyFont="1" applyFill="1" applyBorder="1" applyAlignment="1" applyProtection="1">
      <alignment horizontal="center" vertical="center" wrapText="1" readingOrder="2"/>
    </xf>
    <xf numFmtId="3" fontId="33" fillId="28" borderId="63" xfId="0" applyNumberFormat="1" applyFont="1" applyFill="1" applyBorder="1" applyAlignment="1" applyProtection="1">
      <alignment horizontal="center" vertical="center" wrapText="1" readingOrder="2"/>
    </xf>
    <xf numFmtId="3" fontId="33" fillId="28" borderId="67" xfId="0" applyNumberFormat="1" applyFont="1" applyFill="1" applyBorder="1" applyAlignment="1" applyProtection="1">
      <alignment horizontal="center" vertical="center" wrapText="1" readingOrder="2"/>
    </xf>
    <xf numFmtId="3" fontId="33" fillId="28" borderId="65" xfId="0" applyNumberFormat="1" applyFont="1" applyFill="1" applyBorder="1" applyAlignment="1" applyProtection="1">
      <alignment horizontal="center" vertical="center" wrapText="1" readingOrder="2"/>
    </xf>
    <xf numFmtId="3" fontId="6" fillId="14" borderId="66" xfId="0" applyNumberFormat="1" applyFont="1" applyFill="1" applyBorder="1" applyAlignment="1" applyProtection="1">
      <alignment horizontal="center" vertical="center" wrapText="1" readingOrder="2"/>
    </xf>
    <xf numFmtId="3" fontId="6" fillId="14" borderId="63" xfId="0" applyNumberFormat="1" applyFont="1" applyFill="1" applyBorder="1" applyAlignment="1" applyProtection="1">
      <alignment horizontal="center" vertical="center" wrapText="1" readingOrder="2"/>
    </xf>
    <xf numFmtId="167" fontId="6" fillId="14" borderId="63" xfId="0" applyNumberFormat="1" applyFont="1" applyFill="1" applyBorder="1" applyAlignment="1" applyProtection="1">
      <alignment horizontal="center" vertical="center" wrapText="1" readingOrder="2"/>
    </xf>
    <xf numFmtId="9" fontId="53" fillId="0" borderId="66" xfId="112" applyNumberFormat="1" applyFont="1" applyBorder="1" applyAlignment="1" applyProtection="1">
      <alignment horizontal="center" vertical="center"/>
    </xf>
    <xf numFmtId="168" fontId="8" fillId="0" borderId="68" xfId="0" applyNumberFormat="1" applyFont="1" applyBorder="1" applyAlignment="1" applyProtection="1">
      <alignment horizontal="center" vertical="center" wrapText="1"/>
    </xf>
    <xf numFmtId="3" fontId="8" fillId="0" borderId="63" xfId="0" applyNumberFormat="1" applyFont="1" applyBorder="1" applyAlignment="1" applyProtection="1">
      <alignment horizontal="center" vertical="center" wrapText="1" readingOrder="2"/>
    </xf>
    <xf numFmtId="3" fontId="6" fillId="22" borderId="63" xfId="0" applyNumberFormat="1" applyFont="1" applyFill="1" applyBorder="1" applyAlignment="1" applyProtection="1">
      <alignment horizontal="center" vertical="center" wrapText="1" readingOrder="2"/>
    </xf>
    <xf numFmtId="0" fontId="8" fillId="29" borderId="0" xfId="0" applyFont="1" applyFill="1" applyAlignment="1" applyProtection="1">
      <alignment vertical="center"/>
    </xf>
    <xf numFmtId="0" fontId="30" fillId="28" borderId="28" xfId="0" applyFont="1" applyFill="1" applyBorder="1" applyAlignment="1" applyProtection="1">
      <alignment vertical="center" wrapText="1" readingOrder="2"/>
    </xf>
    <xf numFmtId="0" fontId="33" fillId="28" borderId="69" xfId="0" applyFont="1" applyFill="1" applyBorder="1" applyAlignment="1" applyProtection="1">
      <alignment horizontal="right" vertical="center" wrapText="1" readingOrder="2"/>
    </xf>
    <xf numFmtId="9" fontId="33" fillId="28" borderId="69" xfId="0" applyNumberFormat="1" applyFont="1" applyFill="1" applyBorder="1" applyAlignment="1" applyProtection="1">
      <alignment horizontal="right" vertical="center" wrapText="1" readingOrder="2"/>
    </xf>
    <xf numFmtId="3" fontId="33" fillId="28" borderId="64" xfId="0" applyNumberFormat="1" applyFont="1" applyFill="1" applyBorder="1" applyAlignment="1" applyProtection="1">
      <alignment horizontal="center" vertical="center" wrapText="1" readingOrder="2"/>
    </xf>
    <xf numFmtId="3" fontId="33" fillId="28" borderId="2" xfId="0" applyNumberFormat="1" applyFont="1" applyFill="1" applyBorder="1" applyAlignment="1" applyProtection="1">
      <alignment horizontal="center" vertical="center" wrapText="1" readingOrder="2"/>
    </xf>
    <xf numFmtId="3" fontId="33" fillId="28" borderId="5" xfId="0" applyNumberFormat="1" applyFont="1" applyFill="1" applyBorder="1" applyAlignment="1" applyProtection="1">
      <alignment horizontal="center" vertical="center" wrapText="1" readingOrder="2"/>
    </xf>
    <xf numFmtId="167" fontId="33" fillId="28" borderId="28" xfId="0" applyNumberFormat="1" applyFont="1" applyFill="1" applyBorder="1" applyAlignment="1" applyProtection="1">
      <alignment horizontal="center" vertical="center" wrapText="1" readingOrder="2"/>
    </xf>
    <xf numFmtId="3" fontId="33" fillId="28" borderId="4" xfId="0" applyNumberFormat="1" applyFont="1" applyFill="1" applyBorder="1" applyAlignment="1" applyProtection="1">
      <alignment horizontal="center" vertical="center" wrapText="1" readingOrder="2"/>
    </xf>
    <xf numFmtId="3" fontId="6" fillId="14" borderId="4" xfId="0" applyNumberFormat="1" applyFont="1" applyFill="1" applyBorder="1" applyAlignment="1" applyProtection="1">
      <alignment horizontal="center" vertical="center" wrapText="1" readingOrder="2"/>
    </xf>
    <xf numFmtId="167" fontId="6" fillId="14" borderId="2" xfId="0" applyNumberFormat="1" applyFont="1" applyFill="1" applyBorder="1" applyAlignment="1" applyProtection="1">
      <alignment horizontal="center" vertical="center" wrapText="1" readingOrder="2"/>
    </xf>
    <xf numFmtId="3" fontId="6" fillId="14" borderId="2" xfId="0" applyNumberFormat="1" applyFont="1" applyFill="1" applyBorder="1" applyAlignment="1" applyProtection="1">
      <alignment horizontal="center" vertical="center" wrapText="1" readingOrder="2"/>
    </xf>
    <xf numFmtId="167" fontId="6" fillId="14" borderId="5" xfId="0" applyNumberFormat="1" applyFont="1" applyFill="1" applyBorder="1" applyAlignment="1" applyProtection="1">
      <alignment horizontal="center" vertical="center" wrapText="1" readingOrder="2"/>
    </xf>
    <xf numFmtId="3" fontId="6" fillId="22" borderId="15" xfId="0" applyNumberFormat="1" applyFont="1" applyFill="1" applyBorder="1" applyAlignment="1" applyProtection="1">
      <alignment horizontal="center" vertical="center" wrapText="1" readingOrder="2"/>
    </xf>
    <xf numFmtId="167" fontId="6" fillId="22" borderId="5" xfId="0" applyNumberFormat="1" applyFont="1" applyFill="1" applyBorder="1" applyAlignment="1" applyProtection="1">
      <alignment horizontal="center" vertical="center" wrapText="1" readingOrder="2"/>
    </xf>
    <xf numFmtId="0" fontId="30" fillId="28" borderId="70" xfId="0" applyFont="1" applyFill="1" applyBorder="1" applyAlignment="1" applyProtection="1">
      <alignment vertical="center" wrapText="1" readingOrder="2"/>
    </xf>
    <xf numFmtId="3" fontId="33" fillId="28" borderId="8" xfId="0" applyNumberFormat="1" applyFont="1" applyFill="1" applyBorder="1" applyAlignment="1" applyProtection="1">
      <alignment horizontal="center" vertical="center" wrapText="1" readingOrder="2"/>
    </xf>
    <xf numFmtId="3" fontId="33" fillId="28" borderId="6" xfId="0" applyNumberFormat="1" applyFont="1" applyFill="1" applyBorder="1" applyAlignment="1" applyProtection="1">
      <alignment horizontal="center" vertical="center" wrapText="1" readingOrder="2"/>
    </xf>
    <xf numFmtId="3" fontId="33" fillId="28" borderId="7" xfId="0" applyNumberFormat="1" applyFont="1" applyFill="1" applyBorder="1" applyAlignment="1" applyProtection="1">
      <alignment horizontal="center" vertical="center" wrapText="1" readingOrder="2"/>
    </xf>
    <xf numFmtId="3" fontId="6" fillId="14" borderId="8" xfId="0" applyNumberFormat="1" applyFont="1" applyFill="1" applyBorder="1" applyAlignment="1" applyProtection="1">
      <alignment horizontal="center" vertical="center" wrapText="1" readingOrder="2"/>
    </xf>
    <xf numFmtId="3" fontId="6" fillId="14" borderId="6" xfId="0" applyNumberFormat="1" applyFont="1" applyFill="1" applyBorder="1" applyAlignment="1" applyProtection="1">
      <alignment horizontal="center" vertical="center" wrapText="1" readingOrder="2"/>
    </xf>
    <xf numFmtId="0" fontId="8" fillId="14" borderId="14" xfId="0" applyFont="1" applyFill="1" applyBorder="1" applyAlignment="1" applyProtection="1">
      <alignment vertical="center"/>
    </xf>
    <xf numFmtId="9" fontId="53" fillId="0" borderId="8" xfId="112" applyNumberFormat="1" applyFont="1" applyBorder="1" applyAlignment="1" applyProtection="1">
      <alignment horizontal="center" vertical="center"/>
    </xf>
    <xf numFmtId="168" fontId="8" fillId="0" borderId="19" xfId="0" applyNumberFormat="1" applyFont="1" applyBorder="1" applyAlignment="1" applyProtection="1">
      <alignment horizontal="center" vertical="center" wrapText="1"/>
    </xf>
    <xf numFmtId="3" fontId="8" fillId="0" borderId="6" xfId="0" applyNumberFormat="1" applyFont="1" applyBorder="1" applyAlignment="1" applyProtection="1">
      <alignment horizontal="center" vertical="center" wrapText="1" readingOrder="2"/>
    </xf>
    <xf numFmtId="3" fontId="6" fillId="22" borderId="6" xfId="0" applyNumberFormat="1" applyFont="1" applyFill="1" applyBorder="1" applyAlignment="1" applyProtection="1">
      <alignment horizontal="center" vertical="center" wrapText="1" readingOrder="2"/>
    </xf>
    <xf numFmtId="0" fontId="8" fillId="22" borderId="14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/>
    </xf>
    <xf numFmtId="0" fontId="8" fillId="0" borderId="0" xfId="0" applyFont="1" applyBorder="1" applyProtection="1"/>
    <xf numFmtId="0" fontId="6" fillId="0" borderId="0" xfId="0" applyFont="1" applyFill="1" applyBorder="1" applyAlignment="1" applyProtection="1">
      <alignment horizontal="justify" vertical="top" wrapText="1" readingOrder="2"/>
    </xf>
    <xf numFmtId="0" fontId="21" fillId="19" borderId="0" xfId="0" applyFont="1" applyFill="1" applyProtection="1"/>
    <xf numFmtId="0" fontId="8" fillId="0" borderId="0" xfId="0" applyFont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right"/>
    </xf>
    <xf numFmtId="4" fontId="8" fillId="0" borderId="0" xfId="0" applyNumberFormat="1" applyFont="1" applyFill="1" applyBorder="1" applyProtection="1"/>
    <xf numFmtId="0" fontId="8" fillId="2" borderId="2" xfId="0" applyFont="1" applyFill="1" applyBorder="1" applyAlignment="1" applyProtection="1">
      <alignment horizontal="center" wrapText="1"/>
    </xf>
    <xf numFmtId="0" fontId="8" fillId="0" borderId="0" xfId="0" applyFont="1" applyAlignment="1" applyProtection="1">
      <alignment wrapText="1"/>
    </xf>
    <xf numFmtId="170" fontId="8" fillId="0" borderId="0" xfId="2" applyNumberFormat="1" applyFont="1" applyAlignment="1" applyProtection="1">
      <alignment wrapText="1"/>
    </xf>
    <xf numFmtId="0" fontId="8" fillId="2" borderId="2" xfId="0" applyFont="1" applyFill="1" applyBorder="1" applyAlignment="1" applyProtection="1">
      <alignment horizontal="center"/>
    </xf>
    <xf numFmtId="9" fontId="8" fillId="0" borderId="0" xfId="1" applyFont="1" applyProtection="1"/>
    <xf numFmtId="3" fontId="4" fillId="0" borderId="0" xfId="0" applyNumberFormat="1" applyFont="1" applyBorder="1" applyAlignment="1" applyProtection="1">
      <alignment wrapText="1" readingOrder="2"/>
    </xf>
    <xf numFmtId="3" fontId="8" fillId="0" borderId="0" xfId="0" applyNumberFormat="1" applyFont="1" applyBorder="1" applyAlignment="1" applyProtection="1">
      <alignment horizontal="right" wrapText="1"/>
    </xf>
    <xf numFmtId="3" fontId="4" fillId="0" borderId="0" xfId="0" applyNumberFormat="1" applyFont="1" applyBorder="1" applyAlignment="1" applyProtection="1">
      <alignment horizontal="right" wrapText="1" readingOrder="2"/>
    </xf>
    <xf numFmtId="0" fontId="26" fillId="0" borderId="0" xfId="0" applyFont="1"/>
    <xf numFmtId="1" fontId="8" fillId="0" borderId="0" xfId="0" applyNumberFormat="1" applyFont="1" applyProtection="1"/>
    <xf numFmtId="2" fontId="8" fillId="0" borderId="0" xfId="0" applyNumberFormat="1" applyFont="1" applyProtection="1"/>
    <xf numFmtId="0" fontId="36" fillId="28" borderId="16" xfId="0" applyFont="1" applyFill="1" applyBorder="1" applyAlignment="1" applyProtection="1">
      <alignment horizontal="center" vertical="center" wrapText="1" readingOrder="2"/>
    </xf>
    <xf numFmtId="0" fontId="36" fillId="28" borderId="18" xfId="0" applyFont="1" applyFill="1" applyBorder="1" applyAlignment="1" applyProtection="1">
      <alignment horizontal="center" vertical="center" wrapText="1" readingOrder="2"/>
    </xf>
    <xf numFmtId="0" fontId="36" fillId="28" borderId="0" xfId="0" applyFont="1" applyFill="1" applyBorder="1" applyAlignment="1" applyProtection="1">
      <alignment horizontal="center" vertical="center" wrapText="1" readingOrder="2"/>
    </xf>
    <xf numFmtId="0" fontId="5" fillId="30" borderId="15" xfId="0" applyFont="1" applyFill="1" applyBorder="1" applyAlignment="1" applyProtection="1">
      <alignment horizontal="right" vertical="center" wrapText="1" readingOrder="2"/>
    </xf>
    <xf numFmtId="0" fontId="16" fillId="30" borderId="15" xfId="0" applyFont="1" applyFill="1" applyBorder="1" applyAlignment="1" applyProtection="1">
      <alignment horizontal="right" vertical="center" wrapText="1" readingOrder="2"/>
    </xf>
    <xf numFmtId="0" fontId="16" fillId="30" borderId="2" xfId="0" applyFont="1" applyFill="1" applyBorder="1" applyAlignment="1" applyProtection="1">
      <alignment horizontal="right" vertical="center" wrapText="1" readingOrder="2"/>
    </xf>
    <xf numFmtId="0" fontId="5" fillId="30" borderId="15" xfId="0" quotePrefix="1" applyFont="1" applyFill="1" applyBorder="1" applyAlignment="1" applyProtection="1">
      <alignment horizontal="right" vertical="center" wrapText="1" readingOrder="2"/>
    </xf>
    <xf numFmtId="0" fontId="5" fillId="30" borderId="15" xfId="18" applyFont="1" applyFill="1" applyBorder="1" applyAlignment="1" applyProtection="1">
      <alignment horizontal="right" vertical="center" wrapText="1" readingOrder="2"/>
    </xf>
    <xf numFmtId="0" fontId="31" fillId="28" borderId="71" xfId="0" applyFont="1" applyFill="1" applyBorder="1" applyAlignment="1" applyProtection="1">
      <alignment horizontal="right" vertical="center" wrapText="1" readingOrder="2"/>
    </xf>
    <xf numFmtId="0" fontId="16" fillId="19" borderId="0" xfId="0" applyFont="1" applyFill="1" applyAlignment="1" applyProtection="1">
      <alignment horizontal="center" vertical="center"/>
      <protection locked="0"/>
    </xf>
    <xf numFmtId="3" fontId="29" fillId="28" borderId="20" xfId="0" applyNumberFormat="1" applyFont="1" applyFill="1" applyBorder="1" applyAlignment="1" applyProtection="1">
      <alignment horizontal="center" vertical="center" wrapText="1" readingOrder="2"/>
    </xf>
    <xf numFmtId="168" fontId="8" fillId="14" borderId="20" xfId="0" applyNumberFormat="1" applyFont="1" applyFill="1" applyBorder="1" applyAlignment="1" applyProtection="1">
      <alignment horizontal="center" vertical="center" wrapText="1"/>
    </xf>
    <xf numFmtId="3" fontId="8" fillId="0" borderId="72" xfId="0" applyNumberFormat="1" applyFont="1" applyBorder="1" applyAlignment="1" applyProtection="1">
      <alignment horizontal="center" vertical="center" wrapText="1" readingOrder="2"/>
    </xf>
    <xf numFmtId="168" fontId="8" fillId="0" borderId="20" xfId="0" applyNumberFormat="1" applyFont="1" applyBorder="1" applyAlignment="1" applyProtection="1">
      <alignment horizontal="center" vertical="center" wrapText="1" readingOrder="1"/>
    </xf>
    <xf numFmtId="3" fontId="8" fillId="0" borderId="73" xfId="0" applyNumberFormat="1" applyFont="1" applyBorder="1" applyAlignment="1" applyProtection="1">
      <alignment horizontal="right" vertical="center" wrapText="1" readingOrder="2"/>
    </xf>
    <xf numFmtId="3" fontId="8" fillId="0" borderId="30" xfId="0" applyNumberFormat="1" applyFont="1" applyBorder="1" applyAlignment="1" applyProtection="1">
      <alignment horizontal="center" vertical="center" wrapText="1" readingOrder="2"/>
    </xf>
    <xf numFmtId="3" fontId="8" fillId="0" borderId="20" xfId="0" applyNumberFormat="1" applyFont="1" applyBorder="1" applyAlignment="1" applyProtection="1">
      <alignment horizontal="center" vertical="center" wrapText="1" readingOrder="2"/>
    </xf>
    <xf numFmtId="0" fontId="29" fillId="28" borderId="20" xfId="0" applyFont="1" applyFill="1" applyBorder="1" applyAlignment="1" applyProtection="1">
      <alignment horizontal="center" vertical="center" wrapText="1" readingOrder="2"/>
    </xf>
    <xf numFmtId="3" fontId="7" fillId="28" borderId="20" xfId="111" quotePrefix="1" applyNumberFormat="1" applyFont="1" applyFill="1" applyBorder="1" applyAlignment="1" applyProtection="1">
      <alignment horizontal="center" vertical="center"/>
      <protection locked="0"/>
    </xf>
    <xf numFmtId="3" fontId="7" fillId="28" borderId="20" xfId="0" applyNumberFormat="1" applyFont="1" applyFill="1" applyBorder="1" applyAlignment="1" applyProtection="1">
      <alignment horizontal="center" vertical="center" wrapText="1" readingOrder="2"/>
      <protection locked="0"/>
    </xf>
    <xf numFmtId="0" fontId="33" fillId="28" borderId="20" xfId="0" applyFont="1" applyFill="1" applyBorder="1" applyAlignment="1" applyProtection="1">
      <alignment horizontal="center" vertical="center" wrapText="1" readingOrder="2"/>
      <protection locked="0"/>
    </xf>
    <xf numFmtId="9" fontId="29" fillId="28" borderId="20" xfId="111" quotePrefix="1" applyNumberFormat="1" applyFont="1" applyFill="1" applyBorder="1" applyAlignment="1" applyProtection="1">
      <alignment horizontal="center" vertical="center"/>
      <protection locked="0"/>
    </xf>
    <xf numFmtId="0" fontId="55" fillId="26" borderId="33" xfId="40" applyFont="1" applyFill="1" applyBorder="1" applyAlignment="1">
      <alignment horizontal="centerContinuous" vertical="center" readingOrder="2"/>
    </xf>
    <xf numFmtId="0" fontId="56" fillId="0" borderId="0" xfId="0" applyFont="1"/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vertical="center"/>
    </xf>
    <xf numFmtId="0" fontId="57" fillId="28" borderId="0" xfId="40" applyFont="1" applyFill="1" applyBorder="1" applyAlignment="1">
      <alignment horizontal="centerContinuous" vertical="center" readingOrder="2"/>
    </xf>
    <xf numFmtId="0" fontId="63" fillId="31" borderId="34" xfId="111" applyFont="1" applyFill="1" applyBorder="1" applyAlignment="1" applyProtection="1"/>
    <xf numFmtId="0" fontId="33" fillId="28" borderId="16" xfId="0" applyFont="1" applyFill="1" applyBorder="1" applyAlignment="1" applyProtection="1">
      <alignment horizontal="center" vertical="center" wrapText="1" readingOrder="2"/>
    </xf>
    <xf numFmtId="0" fontId="33" fillId="28" borderId="3" xfId="0" applyFont="1" applyFill="1" applyBorder="1" applyAlignment="1" applyProtection="1">
      <alignment horizontal="center" vertical="center" wrapText="1" readingOrder="2"/>
    </xf>
    <xf numFmtId="0" fontId="33" fillId="28" borderId="15" xfId="0" applyFont="1" applyFill="1" applyBorder="1" applyAlignment="1" applyProtection="1">
      <alignment horizontal="center" vertical="center" wrapText="1" readingOrder="2"/>
    </xf>
    <xf numFmtId="3" fontId="5" fillId="30" borderId="2" xfId="0" applyNumberFormat="1" applyFont="1" applyFill="1" applyBorder="1" applyAlignment="1" applyProtection="1">
      <alignment horizontal="center" vertical="center" wrapText="1" readingOrder="2"/>
    </xf>
    <xf numFmtId="0" fontId="31" fillId="28" borderId="78" xfId="0" applyFont="1" applyFill="1" applyBorder="1" applyAlignment="1" applyProtection="1">
      <alignment horizontal="right" vertical="center" wrapText="1" readingOrder="2"/>
    </xf>
    <xf numFmtId="3" fontId="31" fillId="28" borderId="78" xfId="0" applyNumberFormat="1" applyFont="1" applyFill="1" applyBorder="1" applyAlignment="1" applyProtection="1">
      <alignment horizontal="center" vertical="center" wrapText="1" readingOrder="2"/>
    </xf>
    <xf numFmtId="3" fontId="58" fillId="28" borderId="71" xfId="0" applyNumberFormat="1" applyFont="1" applyFill="1" applyBorder="1" applyAlignment="1" applyProtection="1">
      <alignment horizontal="center" vertical="center" wrapText="1" readingOrder="2"/>
    </xf>
    <xf numFmtId="0" fontId="59" fillId="26" borderId="79" xfId="40" applyFont="1" applyFill="1" applyBorder="1" applyAlignment="1">
      <alignment horizontal="right" vertical="center" readingOrder="2"/>
    </xf>
    <xf numFmtId="3" fontId="7" fillId="14" borderId="72" xfId="0" applyNumberFormat="1" applyFont="1" applyFill="1" applyBorder="1" applyAlignment="1" applyProtection="1">
      <alignment horizontal="center" vertical="center" wrapText="1" readingOrder="2"/>
    </xf>
    <xf numFmtId="3" fontId="7" fillId="14" borderId="80" xfId="0" applyNumberFormat="1" applyFont="1" applyFill="1" applyBorder="1" applyAlignment="1" applyProtection="1">
      <alignment horizontal="center" vertical="center" wrapText="1" readingOrder="2"/>
    </xf>
    <xf numFmtId="3" fontId="7" fillId="14" borderId="81" xfId="0" applyNumberFormat="1" applyFont="1" applyFill="1" applyBorder="1" applyAlignment="1" applyProtection="1">
      <alignment horizontal="center" vertical="center" wrapText="1" readingOrder="2"/>
    </xf>
    <xf numFmtId="0" fontId="63" fillId="31" borderId="33" xfId="111" applyFont="1" applyFill="1" applyBorder="1" applyAlignment="1" applyProtection="1"/>
    <xf numFmtId="0" fontId="8" fillId="0" borderId="82" xfId="0" applyFont="1" applyBorder="1" applyAlignment="1" applyProtection="1"/>
    <xf numFmtId="0" fontId="8" fillId="0" borderId="83" xfId="0" applyFont="1" applyBorder="1" applyAlignment="1" applyProtection="1"/>
    <xf numFmtId="14" fontId="62" fillId="0" borderId="84" xfId="24" applyNumberFormat="1" applyFont="1" applyBorder="1" applyAlignment="1" applyProtection="1">
      <alignment horizontal="center" vertical="center" wrapText="1"/>
      <protection locked="0"/>
    </xf>
    <xf numFmtId="1" fontId="16" fillId="20" borderId="84" xfId="0" applyNumberFormat="1" applyFont="1" applyFill="1" applyBorder="1" applyAlignment="1" applyProtection="1">
      <alignment horizontal="center" vertical="top" wrapText="1"/>
    </xf>
    <xf numFmtId="0" fontId="8" fillId="0" borderId="83" xfId="0" applyFont="1" applyBorder="1" applyProtection="1"/>
    <xf numFmtId="0" fontId="8" fillId="0" borderId="82" xfId="0" applyFont="1" applyBorder="1" applyProtection="1"/>
    <xf numFmtId="0" fontId="8" fillId="0" borderId="85" xfId="0" applyFont="1" applyBorder="1" applyProtection="1"/>
    <xf numFmtId="3" fontId="7" fillId="20" borderId="86" xfId="0" applyNumberFormat="1" applyFont="1" applyFill="1" applyBorder="1" applyAlignment="1" applyProtection="1">
      <alignment horizontal="center" vertical="center" wrapText="1" readingOrder="2"/>
    </xf>
    <xf numFmtId="0" fontId="33" fillId="28" borderId="87" xfId="0" applyFont="1" applyFill="1" applyBorder="1" applyAlignment="1" applyProtection="1">
      <alignment horizontal="center" vertical="center" wrapText="1" readingOrder="2"/>
    </xf>
    <xf numFmtId="3" fontId="7" fillId="20" borderId="82" xfId="0" applyNumberFormat="1" applyFont="1" applyFill="1" applyBorder="1" applyAlignment="1" applyProtection="1">
      <alignment horizontal="center" vertical="center" wrapText="1" readingOrder="2"/>
    </xf>
    <xf numFmtId="4" fontId="16" fillId="30" borderId="87" xfId="0" applyNumberFormat="1" applyFont="1" applyFill="1" applyBorder="1" applyAlignment="1" applyProtection="1">
      <alignment horizontal="center" vertical="center" wrapText="1" readingOrder="2"/>
    </xf>
    <xf numFmtId="3" fontId="5" fillId="30" borderId="83" xfId="0" applyNumberFormat="1" applyFont="1" applyFill="1" applyBorder="1" applyAlignment="1" applyProtection="1">
      <alignment horizontal="right" vertical="center" wrapText="1" readingOrder="2"/>
    </xf>
    <xf numFmtId="3" fontId="16" fillId="30" borderId="83" xfId="0" applyNumberFormat="1" applyFont="1" applyFill="1" applyBorder="1" applyAlignment="1" applyProtection="1">
      <alignment horizontal="right" vertical="center" wrapText="1" readingOrder="2"/>
    </xf>
    <xf numFmtId="3" fontId="31" fillId="28" borderId="88" xfId="0" applyNumberFormat="1" applyFont="1" applyFill="1" applyBorder="1" applyAlignment="1" applyProtection="1">
      <alignment horizontal="right" vertical="center" wrapText="1" readingOrder="2"/>
    </xf>
    <xf numFmtId="0" fontId="6" fillId="20" borderId="89" xfId="0" quotePrefix="1" applyFont="1" applyFill="1" applyBorder="1" applyAlignment="1" applyProtection="1">
      <alignment vertical="top" wrapText="1" readingOrder="2"/>
    </xf>
    <xf numFmtId="3" fontId="31" fillId="28" borderId="90" xfId="0" applyNumberFormat="1" applyFont="1" applyFill="1" applyBorder="1" applyAlignment="1" applyProtection="1">
      <alignment horizontal="right" vertical="center" wrapText="1" readingOrder="2"/>
    </xf>
    <xf numFmtId="0" fontId="33" fillId="26" borderId="91" xfId="0" applyFont="1" applyFill="1" applyBorder="1" applyAlignment="1" applyProtection="1">
      <alignment vertical="top" wrapText="1" readingOrder="2"/>
    </xf>
    <xf numFmtId="0" fontId="33" fillId="26" borderId="92" xfId="0" applyFont="1" applyFill="1" applyBorder="1" applyAlignment="1" applyProtection="1">
      <alignment vertical="top" wrapText="1" readingOrder="2"/>
    </xf>
    <xf numFmtId="0" fontId="21" fillId="26" borderId="92" xfId="0" applyFont="1" applyFill="1" applyBorder="1" applyAlignment="1" applyProtection="1"/>
    <xf numFmtId="0" fontId="33" fillId="26" borderId="92" xfId="0" applyFont="1" applyFill="1" applyBorder="1" applyAlignment="1" applyProtection="1">
      <alignment wrapText="1" readingOrder="2"/>
    </xf>
    <xf numFmtId="0" fontId="33" fillId="26" borderId="93" xfId="0" applyFont="1" applyFill="1" applyBorder="1" applyAlignment="1" applyProtection="1">
      <alignment vertical="top" wrapText="1" readingOrder="2"/>
    </xf>
    <xf numFmtId="0" fontId="8" fillId="0" borderId="0" xfId="0" applyFont="1" applyAlignment="1" applyProtection="1">
      <alignment vertical="center"/>
    </xf>
    <xf numFmtId="3" fontId="8" fillId="0" borderId="2" xfId="0" applyNumberFormat="1" applyFont="1" applyBorder="1" applyAlignment="1" applyProtection="1">
      <alignment horizontal="center" vertical="center" wrapText="1" readingOrder="2"/>
    </xf>
    <xf numFmtId="0" fontId="8" fillId="14" borderId="13" xfId="0" applyFont="1" applyFill="1" applyBorder="1" applyAlignment="1" applyProtection="1">
      <alignment vertical="center"/>
    </xf>
    <xf numFmtId="0" fontId="8" fillId="22" borderId="13" xfId="0" applyFont="1" applyFill="1" applyBorder="1" applyAlignment="1" applyProtection="1">
      <alignment vertical="center"/>
    </xf>
    <xf numFmtId="3" fontId="8" fillId="22" borderId="15" xfId="0" applyNumberFormat="1" applyFont="1" applyFill="1" applyBorder="1" applyAlignment="1" applyProtection="1">
      <alignment horizontal="center" vertical="center" wrapText="1" readingOrder="2"/>
    </xf>
    <xf numFmtId="0" fontId="21" fillId="26" borderId="64" xfId="0" applyFont="1" applyFill="1" applyBorder="1" applyAlignment="1" applyProtection="1">
      <alignment horizontal="center" vertical="center" wrapText="1" readingOrder="2"/>
    </xf>
    <xf numFmtId="3" fontId="29" fillId="28" borderId="4" xfId="0" applyNumberFormat="1" applyFont="1" applyFill="1" applyBorder="1" applyAlignment="1" applyProtection="1">
      <alignment horizontal="center" vertical="center" wrapText="1" readingOrder="1"/>
    </xf>
    <xf numFmtId="4" fontId="7" fillId="30" borderId="2" xfId="0" applyNumberFormat="1" applyFont="1" applyFill="1" applyBorder="1" applyAlignment="1" applyProtection="1">
      <alignment horizontal="center" vertical="center" wrapText="1" readingOrder="2"/>
    </xf>
    <xf numFmtId="3" fontId="7" fillId="30" borderId="5" xfId="0" applyNumberFormat="1" applyFont="1" applyFill="1" applyBorder="1" applyAlignment="1" applyProtection="1">
      <alignment horizontal="center" vertical="center" wrapText="1" readingOrder="2"/>
    </xf>
    <xf numFmtId="3" fontId="8" fillId="14" borderId="64" xfId="0" applyNumberFormat="1" applyFont="1" applyFill="1" applyBorder="1" applyAlignment="1" applyProtection="1">
      <alignment horizontal="center" vertical="center" wrapText="1" readingOrder="2"/>
    </xf>
    <xf numFmtId="9" fontId="53" fillId="14" borderId="2" xfId="112" applyNumberFormat="1" applyFont="1" applyFill="1" applyBorder="1" applyAlignment="1" applyProtection="1">
      <alignment horizontal="center" vertical="center"/>
    </xf>
    <xf numFmtId="9" fontId="53" fillId="0" borderId="2" xfId="112" applyNumberFormat="1" applyFont="1" applyBorder="1" applyAlignment="1" applyProtection="1">
      <alignment horizontal="center" vertical="center"/>
    </xf>
    <xf numFmtId="168" fontId="8" fillId="0" borderId="15" xfId="0" applyNumberFormat="1" applyFont="1" applyBorder="1" applyAlignment="1" applyProtection="1">
      <alignment horizontal="center" vertical="center" wrapText="1"/>
    </xf>
    <xf numFmtId="3" fontId="8" fillId="0" borderId="2" xfId="0" applyNumberFormat="1" applyFont="1" applyFill="1" applyBorder="1" applyAlignment="1" applyProtection="1">
      <alignment horizontal="center" vertical="center" wrapText="1" readingOrder="2"/>
    </xf>
    <xf numFmtId="3" fontId="8" fillId="14" borderId="15" xfId="0" applyNumberFormat="1" applyFont="1" applyFill="1" applyBorder="1" applyAlignment="1" applyProtection="1">
      <alignment horizontal="center" vertical="center" wrapText="1" readingOrder="2"/>
    </xf>
    <xf numFmtId="4" fontId="8" fillId="14" borderId="5" xfId="0" applyNumberFormat="1" applyFont="1" applyFill="1" applyBorder="1" applyAlignment="1" applyProtection="1">
      <alignment horizontal="center" vertical="center" wrapText="1" readingOrder="2"/>
    </xf>
    <xf numFmtId="9" fontId="53" fillId="0" borderId="4" xfId="112" applyNumberFormat="1" applyFont="1" applyBorder="1" applyAlignment="1" applyProtection="1">
      <alignment horizontal="center" vertical="center"/>
    </xf>
    <xf numFmtId="4" fontId="8" fillId="22" borderId="22" xfId="0" applyNumberFormat="1" applyFont="1" applyFill="1" applyBorder="1" applyAlignment="1" applyProtection="1">
      <alignment horizontal="center" vertical="center" wrapText="1" readingOrder="2"/>
    </xf>
    <xf numFmtId="170" fontId="8" fillId="0" borderId="0" xfId="2" applyNumberFormat="1" applyFont="1" applyAlignment="1" applyProtection="1">
      <alignment vertical="center"/>
    </xf>
    <xf numFmtId="0" fontId="7" fillId="0" borderId="2" xfId="0" applyFont="1" applyBorder="1" applyAlignment="1" applyProtection="1">
      <alignment horizontal="right" vertical="center" wrapText="1" readingOrder="2"/>
      <protection locked="0"/>
    </xf>
    <xf numFmtId="3" fontId="7" fillId="0" borderId="22" xfId="112" applyNumberFormat="1" applyFont="1" applyBorder="1" applyAlignment="1" applyProtection="1">
      <alignment horizontal="right" vertical="center"/>
      <protection locked="0"/>
    </xf>
    <xf numFmtId="3" fontId="7" fillId="0" borderId="4" xfId="112" applyNumberFormat="1" applyFont="1" applyBorder="1" applyAlignment="1" applyProtection="1">
      <alignment horizontal="center" vertical="center"/>
      <protection locked="0"/>
    </xf>
    <xf numFmtId="3" fontId="7" fillId="0" borderId="2" xfId="112" applyNumberFormat="1" applyFont="1" applyBorder="1" applyAlignment="1" applyProtection="1">
      <alignment horizontal="center" vertical="center"/>
      <protection locked="0"/>
    </xf>
    <xf numFmtId="9" fontId="7" fillId="0" borderId="2" xfId="112" applyNumberFormat="1" applyFont="1" applyBorder="1" applyAlignment="1" applyProtection="1">
      <alignment horizontal="center" vertical="center"/>
      <protection locked="0"/>
    </xf>
    <xf numFmtId="1" fontId="7" fillId="0" borderId="5" xfId="112" applyNumberFormat="1" applyFont="1" applyBorder="1" applyAlignment="1" applyProtection="1">
      <alignment horizontal="center" vertical="center"/>
      <protection locked="0"/>
    </xf>
    <xf numFmtId="10" fontId="5" fillId="30" borderId="2" xfId="1" applyNumberFormat="1" applyFont="1" applyFill="1" applyBorder="1" applyAlignment="1" applyProtection="1">
      <alignment horizontal="center" vertical="center" wrapText="1" readingOrder="2"/>
    </xf>
    <xf numFmtId="10" fontId="31" fillId="28" borderId="78" xfId="1" applyNumberFormat="1" applyFont="1" applyFill="1" applyBorder="1" applyAlignment="1" applyProtection="1">
      <alignment horizontal="center" vertical="center" wrapText="1" readingOrder="2"/>
    </xf>
    <xf numFmtId="10" fontId="31" fillId="28" borderId="71" xfId="1" applyNumberFormat="1" applyFont="1" applyFill="1" applyBorder="1" applyAlignment="1" applyProtection="1">
      <alignment horizontal="center" vertical="center" wrapText="1" readingOrder="2"/>
    </xf>
    <xf numFmtId="4" fontId="33" fillId="28" borderId="67" xfId="0" applyNumberFormat="1" applyFont="1" applyFill="1" applyBorder="1" applyAlignment="1" applyProtection="1">
      <alignment horizontal="center" vertical="center" wrapText="1" readingOrder="2"/>
    </xf>
    <xf numFmtId="4" fontId="33" fillId="28" borderId="7" xfId="0" applyNumberFormat="1" applyFont="1" applyFill="1" applyBorder="1" applyAlignment="1" applyProtection="1">
      <alignment horizontal="center" vertical="center" wrapText="1" readingOrder="2"/>
    </xf>
    <xf numFmtId="4" fontId="6" fillId="14" borderId="67" xfId="0" applyNumberFormat="1" applyFont="1" applyFill="1" applyBorder="1" applyAlignment="1" applyProtection="1">
      <alignment horizontal="center" vertical="center" wrapText="1" readingOrder="2"/>
    </xf>
    <xf numFmtId="4" fontId="6" fillId="14" borderId="7" xfId="0" applyNumberFormat="1" applyFont="1" applyFill="1" applyBorder="1" applyAlignment="1" applyProtection="1">
      <alignment horizontal="center" vertical="center" wrapText="1" readingOrder="2"/>
    </xf>
    <xf numFmtId="4" fontId="6" fillId="22" borderId="67" xfId="0" applyNumberFormat="1" applyFont="1" applyFill="1" applyBorder="1" applyAlignment="1" applyProtection="1">
      <alignment horizontal="center" vertical="center" wrapText="1" readingOrder="2"/>
    </xf>
    <xf numFmtId="4" fontId="6" fillId="22" borderId="7" xfId="0" applyNumberFormat="1" applyFont="1" applyFill="1" applyBorder="1" applyAlignment="1" applyProtection="1">
      <alignment horizontal="center" vertical="center" wrapText="1" readingOrder="2"/>
    </xf>
    <xf numFmtId="0" fontId="8" fillId="0" borderId="0" xfId="0" applyFont="1" applyBorder="1" applyAlignment="1" applyProtection="1">
      <alignment horizontal="center" vertical="top" wrapText="1"/>
    </xf>
    <xf numFmtId="49" fontId="17" fillId="0" borderId="0" xfId="0" applyNumberFormat="1" applyFont="1" applyFill="1" applyBorder="1" applyAlignment="1" applyProtection="1">
      <alignment horizontal="center" vertical="top" wrapText="1"/>
    </xf>
    <xf numFmtId="3" fontId="7" fillId="14" borderId="95" xfId="0" applyNumberFormat="1" applyFont="1" applyFill="1" applyBorder="1" applyAlignment="1" applyProtection="1">
      <alignment horizontal="center" vertical="center" wrapText="1" readingOrder="2"/>
    </xf>
    <xf numFmtId="3" fontId="7" fillId="14" borderId="51" xfId="0" applyNumberFormat="1" applyFont="1" applyFill="1" applyBorder="1" applyAlignment="1" applyProtection="1">
      <alignment horizontal="center" vertical="center" wrapText="1" readingOrder="2"/>
    </xf>
    <xf numFmtId="3" fontId="7" fillId="14" borderId="96" xfId="0" applyNumberFormat="1" applyFont="1" applyFill="1" applyBorder="1" applyAlignment="1" applyProtection="1">
      <alignment horizontal="center" vertical="center" wrapText="1" readingOrder="2"/>
    </xf>
    <xf numFmtId="14" fontId="17" fillId="19" borderId="0" xfId="0" applyNumberFormat="1" applyFont="1" applyFill="1" applyBorder="1" applyAlignment="1" applyProtection="1">
      <alignment horizontal="center" vertical="top" wrapText="1"/>
    </xf>
    <xf numFmtId="3" fontId="7" fillId="22" borderId="96" xfId="0" applyNumberFormat="1" applyFont="1" applyFill="1" applyBorder="1" applyAlignment="1" applyProtection="1">
      <alignment horizontal="center" vertical="center" wrapText="1" readingOrder="2"/>
    </xf>
    <xf numFmtId="3" fontId="7" fillId="22" borderId="0" xfId="0" applyNumberFormat="1" applyFont="1" applyFill="1" applyBorder="1" applyAlignment="1" applyProtection="1">
      <alignment horizontal="center" vertical="center" wrapText="1" readingOrder="2"/>
    </xf>
    <xf numFmtId="166" fontId="7" fillId="22" borderId="5" xfId="1" applyNumberFormat="1" applyFont="1" applyFill="1" applyBorder="1" applyAlignment="1" applyProtection="1">
      <alignment horizontal="center" vertical="center" wrapText="1" readingOrder="2"/>
    </xf>
    <xf numFmtId="166" fontId="7" fillId="14" borderId="5" xfId="1" applyNumberFormat="1" applyFont="1" applyFill="1" applyBorder="1" applyAlignment="1" applyProtection="1">
      <alignment horizontal="center" vertical="center" wrapText="1" readingOrder="2"/>
    </xf>
    <xf numFmtId="3" fontId="7" fillId="14" borderId="0" xfId="0" applyNumberFormat="1" applyFont="1" applyFill="1" applyBorder="1" applyAlignment="1" applyProtection="1">
      <alignment horizontal="center" vertical="center" wrapText="1" readingOrder="2"/>
    </xf>
    <xf numFmtId="3" fontId="7" fillId="14" borderId="77" xfId="0" applyNumberFormat="1" applyFont="1" applyFill="1" applyBorder="1" applyAlignment="1" applyProtection="1">
      <alignment horizontal="center" vertical="center" wrapText="1" readingOrder="2"/>
    </xf>
    <xf numFmtId="4" fontId="7" fillId="14" borderId="69" xfId="0" applyNumberFormat="1" applyFont="1" applyFill="1" applyBorder="1" applyAlignment="1" applyProtection="1">
      <alignment horizontal="center" vertical="center" wrapText="1" readingOrder="2"/>
    </xf>
    <xf numFmtId="4" fontId="7" fillId="22" borderId="2" xfId="0" applyNumberFormat="1" applyFont="1" applyFill="1" applyBorder="1" applyAlignment="1" applyProtection="1">
      <alignment horizontal="center" vertical="center" wrapText="1" readingOrder="2"/>
    </xf>
    <xf numFmtId="0" fontId="16" fillId="14" borderId="68" xfId="0" applyFont="1" applyFill="1" applyBorder="1" applyAlignment="1" applyProtection="1">
      <alignment horizontal="center" vertical="center" wrapText="1" readingOrder="2"/>
    </xf>
    <xf numFmtId="0" fontId="16" fillId="14" borderId="97" xfId="0" applyFont="1" applyFill="1" applyBorder="1" applyAlignment="1" applyProtection="1">
      <alignment horizontal="center" vertical="center" wrapText="1" readingOrder="2"/>
    </xf>
    <xf numFmtId="0" fontId="16" fillId="14" borderId="67" xfId="0" applyFont="1" applyFill="1" applyBorder="1" applyAlignment="1" applyProtection="1">
      <alignment horizontal="center" vertical="center" wrapText="1" readingOrder="2"/>
    </xf>
    <xf numFmtId="0" fontId="16" fillId="22" borderId="66" xfId="0" applyFont="1" applyFill="1" applyBorder="1" applyAlignment="1" applyProtection="1">
      <alignment horizontal="center" vertical="center" wrapText="1" readingOrder="2"/>
    </xf>
    <xf numFmtId="0" fontId="16" fillId="22" borderId="97" xfId="0" applyFont="1" applyFill="1" applyBorder="1" applyAlignment="1" applyProtection="1">
      <alignment horizontal="center" vertical="center" wrapText="1" readingOrder="2"/>
    </xf>
    <xf numFmtId="0" fontId="16" fillId="22" borderId="67" xfId="0" applyFont="1" applyFill="1" applyBorder="1" applyAlignment="1" applyProtection="1">
      <alignment horizontal="center" vertical="center" wrapText="1" readingOrder="2"/>
    </xf>
    <xf numFmtId="14" fontId="32" fillId="26" borderId="0" xfId="0" applyNumberFormat="1" applyFont="1" applyFill="1" applyBorder="1" applyAlignment="1" applyProtection="1">
      <alignment vertical="center" wrapText="1" readingOrder="2"/>
    </xf>
    <xf numFmtId="0" fontId="30" fillId="26" borderId="16" xfId="0" quotePrefix="1" applyFont="1" applyFill="1" applyBorder="1" applyAlignment="1" applyProtection="1">
      <alignment horizontal="center" vertical="center" wrapText="1" readingOrder="2"/>
    </xf>
    <xf numFmtId="3" fontId="7" fillId="0" borderId="15" xfId="24" applyNumberFormat="1" applyFont="1" applyBorder="1" applyAlignment="1" applyProtection="1">
      <alignment horizontal="center" vertical="center" wrapText="1" readingOrder="2"/>
      <protection locked="0"/>
    </xf>
    <xf numFmtId="3" fontId="7" fillId="0" borderId="15" xfId="0" applyNumberFormat="1" applyFont="1" applyBorder="1" applyAlignment="1" applyProtection="1">
      <alignment horizontal="center" vertical="center" wrapText="1" readingOrder="2"/>
      <protection locked="0"/>
    </xf>
    <xf numFmtId="3" fontId="29" fillId="28" borderId="19" xfId="0" applyNumberFormat="1" applyFont="1" applyFill="1" applyBorder="1" applyAlignment="1" applyProtection="1">
      <alignment horizontal="center" vertical="center" wrapText="1" readingOrder="2"/>
    </xf>
    <xf numFmtId="0" fontId="34" fillId="26" borderId="0" xfId="0" applyFont="1" applyFill="1" applyBorder="1" applyAlignment="1" applyProtection="1">
      <alignment vertical="center"/>
    </xf>
    <xf numFmtId="3" fontId="8" fillId="0" borderId="15" xfId="111" applyNumberFormat="1" applyFont="1" applyBorder="1" applyAlignment="1" applyProtection="1">
      <alignment horizontal="center" vertical="center" wrapText="1"/>
      <protection locked="0"/>
    </xf>
    <xf numFmtId="3" fontId="21" fillId="28" borderId="19" xfId="0" applyNumberFormat="1" applyFont="1" applyFill="1" applyBorder="1" applyAlignment="1" applyProtection="1">
      <alignment horizontal="center" vertical="center" wrapText="1" readingOrder="2"/>
    </xf>
    <xf numFmtId="0" fontId="46" fillId="26" borderId="0" xfId="0" applyFont="1" applyFill="1" applyBorder="1" applyAlignment="1" applyProtection="1">
      <alignment horizontal="right" vertical="center" wrapText="1" readingOrder="2"/>
    </xf>
    <xf numFmtId="4" fontId="8" fillId="0" borderId="2" xfId="5" applyNumberFormat="1" applyFont="1" applyBorder="1" applyAlignment="1" applyProtection="1">
      <alignment horizontal="center"/>
    </xf>
    <xf numFmtId="0" fontId="70" fillId="26" borderId="26" xfId="0" applyFont="1" applyFill="1" applyBorder="1" applyAlignment="1" applyProtection="1">
      <alignment horizontal="center" vertical="center" wrapText="1" readingOrder="2"/>
    </xf>
    <xf numFmtId="0" fontId="29" fillId="0" borderId="0" xfId="0" applyFont="1" applyBorder="1" applyProtection="1"/>
    <xf numFmtId="0" fontId="8" fillId="0" borderId="26" xfId="0" applyFont="1" applyBorder="1" applyAlignment="1" applyProtection="1">
      <alignment horizontal="center"/>
    </xf>
    <xf numFmtId="0" fontId="8" fillId="0" borderId="26" xfId="0" applyFont="1" applyBorder="1" applyProtection="1"/>
    <xf numFmtId="0" fontId="0" fillId="0" borderId="26" xfId="0" quotePrefix="1" applyBorder="1" applyAlignment="1" applyProtection="1">
      <alignment horizontal="center"/>
    </xf>
    <xf numFmtId="0" fontId="18" fillId="22" borderId="12" xfId="0" applyFont="1" applyFill="1" applyBorder="1" applyAlignment="1" applyProtection="1">
      <alignment horizontal="center" wrapText="1"/>
    </xf>
    <xf numFmtId="0" fontId="18" fillId="14" borderId="12" xfId="0" applyFont="1" applyFill="1" applyBorder="1" applyAlignment="1" applyProtection="1">
      <alignment horizontal="center" wrapText="1"/>
    </xf>
    <xf numFmtId="0" fontId="74" fillId="26" borderId="33" xfId="40" applyFont="1" applyFill="1" applyBorder="1" applyAlignment="1">
      <alignment horizontal="centerContinuous" vertical="center" readingOrder="2"/>
    </xf>
    <xf numFmtId="0" fontId="75" fillId="28" borderId="0" xfId="40" applyFont="1" applyFill="1" applyBorder="1" applyAlignment="1">
      <alignment horizontal="centerContinuous" vertical="center" readingOrder="2"/>
    </xf>
    <xf numFmtId="0" fontId="76" fillId="0" borderId="74" xfId="0" applyFont="1" applyBorder="1"/>
    <xf numFmtId="0" fontId="76" fillId="0" borderId="75" xfId="0" applyFont="1" applyBorder="1"/>
    <xf numFmtId="0" fontId="76" fillId="0" borderId="74" xfId="0" applyFont="1" applyBorder="1" applyAlignment="1">
      <alignment wrapText="1"/>
    </xf>
    <xf numFmtId="0" fontId="78" fillId="0" borderId="74" xfId="0" applyFont="1" applyBorder="1"/>
    <xf numFmtId="0" fontId="81" fillId="0" borderId="94" xfId="0" applyFont="1" applyBorder="1" applyAlignment="1">
      <alignment horizontal="center" vertical="center"/>
    </xf>
    <xf numFmtId="0" fontId="81" fillId="0" borderId="94" xfId="0" applyFont="1" applyBorder="1" applyAlignment="1">
      <alignment horizontal="right" vertical="center" indent="1"/>
    </xf>
    <xf numFmtId="0" fontId="82" fillId="0" borderId="94" xfId="0" applyFont="1" applyBorder="1" applyAlignment="1">
      <alignment horizontal="right" vertical="center"/>
    </xf>
    <xf numFmtId="0" fontId="82" fillId="0" borderId="76" xfId="0" applyFont="1" applyBorder="1" applyAlignment="1">
      <alignment horizontal="right" vertical="center"/>
    </xf>
    <xf numFmtId="49" fontId="82" fillId="0" borderId="94" xfId="0" applyNumberFormat="1" applyFont="1" applyBorder="1" applyAlignment="1">
      <alignment horizontal="right" vertical="center"/>
    </xf>
    <xf numFmtId="0" fontId="77" fillId="0" borderId="111" xfId="0" applyFont="1" applyBorder="1" applyAlignment="1">
      <alignment horizontal="right"/>
    </xf>
    <xf numFmtId="0" fontId="77" fillId="0" borderId="32" xfId="0" applyFont="1" applyBorder="1" applyAlignment="1">
      <alignment horizontal="right"/>
    </xf>
    <xf numFmtId="0" fontId="36" fillId="28" borderId="20" xfId="0" applyFont="1" applyFill="1" applyBorder="1" applyAlignment="1" applyProtection="1">
      <alignment horizontal="center" vertical="center" wrapText="1" readingOrder="2"/>
    </xf>
    <xf numFmtId="0" fontId="36" fillId="28" borderId="77" xfId="0" applyFont="1" applyFill="1" applyBorder="1" applyAlignment="1" applyProtection="1">
      <alignment horizontal="center" vertical="center" wrapText="1" readingOrder="2"/>
    </xf>
    <xf numFmtId="0" fontId="36" fillId="28" borderId="3" xfId="0" applyFont="1" applyFill="1" applyBorder="1" applyAlignment="1" applyProtection="1">
      <alignment horizontal="center" vertical="center" wrapText="1" readingOrder="2"/>
    </xf>
    <xf numFmtId="0" fontId="31" fillId="28" borderId="20" xfId="0" applyFont="1" applyFill="1" applyBorder="1" applyAlignment="1" applyProtection="1">
      <alignment horizontal="center" vertical="center" wrapText="1" readingOrder="2"/>
    </xf>
    <xf numFmtId="0" fontId="31" fillId="28" borderId="77" xfId="0" applyFont="1" applyFill="1" applyBorder="1" applyAlignment="1" applyProtection="1">
      <alignment horizontal="center" vertical="center" wrapText="1" readingOrder="2"/>
    </xf>
    <xf numFmtId="0" fontId="31" fillId="28" borderId="3" xfId="0" applyFont="1" applyFill="1" applyBorder="1" applyAlignment="1" applyProtection="1">
      <alignment horizontal="center" vertical="center" wrapText="1" readingOrder="2"/>
    </xf>
    <xf numFmtId="0" fontId="14" fillId="22" borderId="0" xfId="0" applyFont="1" applyFill="1" applyBorder="1" applyAlignment="1" applyProtection="1">
      <alignment horizontal="center" wrapText="1"/>
    </xf>
    <xf numFmtId="0" fontId="14" fillId="14" borderId="0" xfId="0" applyFont="1" applyFill="1" applyBorder="1" applyAlignment="1" applyProtection="1">
      <alignment horizontal="center" wrapText="1"/>
    </xf>
    <xf numFmtId="0" fontId="59" fillId="26" borderId="82" xfId="40" applyFont="1" applyFill="1" applyBorder="1" applyAlignment="1">
      <alignment horizontal="right" vertical="center" readingOrder="2"/>
    </xf>
    <xf numFmtId="0" fontId="59" fillId="26" borderId="0" xfId="40" applyFont="1" applyFill="1" applyBorder="1" applyAlignment="1">
      <alignment horizontal="right" vertical="center" readingOrder="2"/>
    </xf>
    <xf numFmtId="0" fontId="59" fillId="26" borderId="91" xfId="40" applyFont="1" applyFill="1" applyBorder="1" applyAlignment="1">
      <alignment horizontal="right" vertical="center" readingOrder="2"/>
    </xf>
    <xf numFmtId="0" fontId="59" fillId="26" borderId="92" xfId="40" applyFont="1" applyFill="1" applyBorder="1" applyAlignment="1">
      <alignment horizontal="right" vertical="center" readingOrder="2"/>
    </xf>
    <xf numFmtId="0" fontId="59" fillId="26" borderId="33" xfId="40" applyFont="1" applyFill="1" applyBorder="1" applyAlignment="1">
      <alignment horizontal="right" vertical="center" readingOrder="2"/>
    </xf>
    <xf numFmtId="0" fontId="59" fillId="26" borderId="34" xfId="40" applyFont="1" applyFill="1" applyBorder="1" applyAlignment="1">
      <alignment horizontal="right" vertical="center" readingOrder="2"/>
    </xf>
    <xf numFmtId="0" fontId="61" fillId="31" borderId="55" xfId="0" applyFont="1" applyFill="1" applyBorder="1" applyAlignment="1" applyProtection="1">
      <alignment horizontal="center" readingOrder="2"/>
      <protection locked="0"/>
    </xf>
    <xf numFmtId="0" fontId="61" fillId="31" borderId="96" xfId="0" applyFont="1" applyFill="1" applyBorder="1" applyAlignment="1" applyProtection="1">
      <alignment horizontal="center" readingOrder="2"/>
      <protection locked="0"/>
    </xf>
    <xf numFmtId="0" fontId="61" fillId="31" borderId="90" xfId="0" applyFont="1" applyFill="1" applyBorder="1" applyAlignment="1" applyProtection="1">
      <alignment horizontal="center" readingOrder="2"/>
      <protection locked="0"/>
    </xf>
    <xf numFmtId="0" fontId="64" fillId="32" borderId="98" xfId="111" applyFont="1" applyFill="1" applyBorder="1" applyAlignment="1" applyProtection="1">
      <alignment horizontal="center"/>
    </xf>
    <xf numFmtId="0" fontId="64" fillId="32" borderId="99" xfId="111" applyFont="1" applyFill="1" applyBorder="1" applyAlignment="1" applyProtection="1">
      <alignment horizontal="center"/>
    </xf>
    <xf numFmtId="0" fontId="65" fillId="26" borderId="82" xfId="40" applyFont="1" applyFill="1" applyBorder="1" applyAlignment="1">
      <alignment horizontal="center" vertical="center" readingOrder="2"/>
    </xf>
    <xf numFmtId="0" fontId="65" fillId="26" borderId="0" xfId="40" applyFont="1" applyFill="1" applyBorder="1" applyAlignment="1">
      <alignment horizontal="center" vertical="center" readingOrder="2"/>
    </xf>
    <xf numFmtId="0" fontId="60" fillId="26" borderId="100" xfId="40" applyFont="1" applyFill="1" applyBorder="1" applyAlignment="1">
      <alignment horizontal="center" vertical="center" readingOrder="2"/>
    </xf>
    <xf numFmtId="0" fontId="60" fillId="26" borderId="101" xfId="40" applyFont="1" applyFill="1" applyBorder="1" applyAlignment="1">
      <alignment horizontal="center" vertical="center" readingOrder="2"/>
    </xf>
    <xf numFmtId="14" fontId="62" fillId="0" borderId="102" xfId="0" applyNumberFormat="1" applyFont="1" applyFill="1" applyBorder="1" applyAlignment="1" applyProtection="1">
      <alignment horizontal="center"/>
      <protection locked="0"/>
    </xf>
    <xf numFmtId="49" fontId="62" fillId="19" borderId="103" xfId="0" applyNumberFormat="1" applyFont="1" applyFill="1" applyBorder="1" applyAlignment="1" applyProtection="1">
      <alignment horizontal="center" vertical="center" wrapText="1"/>
      <protection locked="0"/>
    </xf>
    <xf numFmtId="49" fontId="62" fillId="19" borderId="79" xfId="0" applyNumberFormat="1" applyFont="1" applyFill="1" applyBorder="1" applyAlignment="1" applyProtection="1">
      <alignment horizontal="center" vertical="center" wrapText="1"/>
      <protection locked="0"/>
    </xf>
    <xf numFmtId="0" fontId="33" fillId="26" borderId="69" xfId="0" applyFont="1" applyFill="1" applyBorder="1" applyAlignment="1" applyProtection="1">
      <alignment horizontal="center" wrapText="1" readingOrder="2"/>
    </xf>
    <xf numFmtId="0" fontId="19" fillId="0" borderId="2" xfId="0" applyFont="1" applyFill="1" applyBorder="1" applyAlignment="1" applyProtection="1">
      <alignment horizontal="center" wrapText="1" readingOrder="2"/>
      <protection locked="0"/>
    </xf>
    <xf numFmtId="0" fontId="19" fillId="0" borderId="5" xfId="0" applyFont="1" applyFill="1" applyBorder="1" applyAlignment="1" applyProtection="1">
      <alignment horizontal="center" wrapText="1" readingOrder="2"/>
      <protection locked="0"/>
    </xf>
    <xf numFmtId="0" fontId="33" fillId="26" borderId="69" xfId="0" applyFont="1" applyFill="1" applyBorder="1" applyAlignment="1" applyProtection="1">
      <alignment horizontal="center" vertical="top" wrapText="1" readingOrder="2"/>
    </xf>
    <xf numFmtId="0" fontId="33" fillId="26" borderId="120" xfId="0" applyFont="1" applyFill="1" applyBorder="1" applyAlignment="1" applyProtection="1">
      <alignment horizontal="center" vertical="top" wrapText="1" readingOrder="2"/>
    </xf>
    <xf numFmtId="0" fontId="33" fillId="26" borderId="104" xfId="0" applyFont="1" applyFill="1" applyBorder="1" applyAlignment="1" applyProtection="1">
      <alignment horizontal="center" vertical="top" wrapText="1" readingOrder="2"/>
    </xf>
    <xf numFmtId="0" fontId="19" fillId="0" borderId="64" xfId="0" applyFont="1" applyFill="1" applyBorder="1" applyAlignment="1" applyProtection="1">
      <alignment horizontal="right"/>
      <protection locked="0"/>
    </xf>
    <xf numFmtId="0" fontId="19" fillId="0" borderId="15" xfId="0" applyFont="1" applyFill="1" applyBorder="1" applyAlignment="1" applyProtection="1">
      <alignment horizontal="right"/>
      <protection locked="0"/>
    </xf>
    <xf numFmtId="0" fontId="19" fillId="0" borderId="22" xfId="0" applyFont="1" applyFill="1" applyBorder="1" applyAlignment="1" applyProtection="1">
      <alignment horizontal="center" wrapText="1" readingOrder="2"/>
      <protection locked="0"/>
    </xf>
    <xf numFmtId="0" fontId="19" fillId="0" borderId="15" xfId="0" applyFont="1" applyFill="1" applyBorder="1" applyAlignment="1" applyProtection="1">
      <alignment horizontal="center" wrapText="1" readingOrder="2"/>
      <protection locked="0"/>
    </xf>
    <xf numFmtId="0" fontId="8" fillId="0" borderId="0" xfId="0" applyFont="1" applyBorder="1" applyAlignment="1" applyProtection="1">
      <alignment horizontal="center" vertical="top" wrapText="1"/>
    </xf>
    <xf numFmtId="0" fontId="33" fillId="26" borderId="105" xfId="0" quotePrefix="1" applyFont="1" applyFill="1" applyBorder="1" applyAlignment="1" applyProtection="1">
      <alignment horizontal="center" vertical="top" wrapText="1" readingOrder="2"/>
    </xf>
    <xf numFmtId="0" fontId="33" fillId="26" borderId="2" xfId="0" applyFont="1" applyFill="1" applyBorder="1" applyAlignment="1" applyProtection="1">
      <alignment horizontal="center" vertical="top" wrapText="1" readingOrder="2"/>
    </xf>
    <xf numFmtId="0" fontId="33" fillId="26" borderId="20" xfId="0" applyFont="1" applyFill="1" applyBorder="1" applyAlignment="1" applyProtection="1">
      <alignment horizontal="center" vertical="top" wrapText="1" readingOrder="2"/>
    </xf>
    <xf numFmtId="0" fontId="33" fillId="26" borderId="106" xfId="0" applyFont="1" applyFill="1" applyBorder="1" applyAlignment="1" applyProtection="1">
      <alignment horizontal="center" vertical="top" wrapText="1" readingOrder="2"/>
    </xf>
    <xf numFmtId="0" fontId="59" fillId="26" borderId="107" xfId="40" applyFont="1" applyFill="1" applyBorder="1" applyAlignment="1">
      <alignment horizontal="right" vertical="center" readingOrder="2"/>
    </xf>
    <xf numFmtId="0" fontId="59" fillId="26" borderId="98" xfId="40" applyFont="1" applyFill="1" applyBorder="1" applyAlignment="1">
      <alignment horizontal="right" vertical="center" readingOrder="2"/>
    </xf>
    <xf numFmtId="0" fontId="4" fillId="22" borderId="12" xfId="0" applyFont="1" applyFill="1" applyBorder="1" applyAlignment="1" applyProtection="1">
      <alignment horizontal="center" wrapText="1"/>
    </xf>
    <xf numFmtId="0" fontId="4" fillId="22" borderId="13" xfId="0" applyFont="1" applyFill="1" applyBorder="1" applyAlignment="1" applyProtection="1">
      <alignment horizontal="center" wrapText="1"/>
    </xf>
    <xf numFmtId="14" fontId="36" fillId="26" borderId="50" xfId="0" applyNumberFormat="1" applyFont="1" applyFill="1" applyBorder="1" applyAlignment="1" applyProtection="1">
      <alignment horizontal="center" wrapText="1"/>
    </xf>
    <xf numFmtId="0" fontId="33" fillId="26" borderId="109" xfId="0" quotePrefix="1" applyFont="1" applyFill="1" applyBorder="1" applyAlignment="1" applyProtection="1">
      <alignment horizontal="center" vertical="center" wrapText="1" readingOrder="2"/>
    </xf>
    <xf numFmtId="0" fontId="33" fillId="26" borderId="109" xfId="0" applyFont="1" applyFill="1" applyBorder="1" applyAlignment="1" applyProtection="1">
      <alignment horizontal="center" vertical="center" wrapText="1" readingOrder="2"/>
    </xf>
    <xf numFmtId="0" fontId="33" fillId="26" borderId="110" xfId="0" applyFont="1" applyFill="1" applyBorder="1" applyAlignment="1" applyProtection="1">
      <alignment horizontal="center" vertical="center" wrapText="1" readingOrder="2"/>
    </xf>
    <xf numFmtId="0" fontId="3" fillId="22" borderId="111" xfId="0" applyFont="1" applyFill="1" applyBorder="1" applyAlignment="1" applyProtection="1">
      <alignment horizontal="center"/>
    </xf>
    <xf numFmtId="0" fontId="3" fillId="22" borderId="51" xfId="0" applyFont="1" applyFill="1" applyBorder="1" applyAlignment="1" applyProtection="1">
      <alignment horizontal="center"/>
    </xf>
    <xf numFmtId="0" fontId="51" fillId="22" borderId="55" xfId="0" quotePrefix="1" applyFont="1" applyFill="1" applyBorder="1" applyAlignment="1" applyProtection="1">
      <alignment horizontal="center" wrapText="1" readingOrder="2"/>
    </xf>
    <xf numFmtId="0" fontId="51" fillId="22" borderId="96" xfId="0" quotePrefix="1" applyFont="1" applyFill="1" applyBorder="1" applyAlignment="1" applyProtection="1">
      <alignment horizontal="center" wrapText="1" readingOrder="2"/>
    </xf>
    <xf numFmtId="0" fontId="4" fillId="14" borderId="12" xfId="0" applyFont="1" applyFill="1" applyBorder="1" applyAlignment="1" applyProtection="1">
      <alignment horizontal="center" wrapText="1"/>
    </xf>
    <xf numFmtId="0" fontId="4" fillId="14" borderId="13" xfId="0" applyFont="1" applyFill="1" applyBorder="1" applyAlignment="1" applyProtection="1">
      <alignment horizontal="center" wrapText="1"/>
    </xf>
    <xf numFmtId="0" fontId="51" fillId="14" borderId="55" xfId="0" quotePrefix="1" applyFont="1" applyFill="1" applyBorder="1" applyAlignment="1" applyProtection="1">
      <alignment horizontal="center" wrapText="1" readingOrder="2"/>
    </xf>
    <xf numFmtId="0" fontId="51" fillId="14" borderId="96" xfId="0" quotePrefix="1" applyFont="1" applyFill="1" applyBorder="1" applyAlignment="1" applyProtection="1">
      <alignment horizontal="center" wrapText="1" readingOrder="2"/>
    </xf>
    <xf numFmtId="0" fontId="51" fillId="14" borderId="24" xfId="0" quotePrefix="1" applyFont="1" applyFill="1" applyBorder="1" applyAlignment="1" applyProtection="1">
      <alignment horizontal="center" wrapText="1" readingOrder="2"/>
    </xf>
    <xf numFmtId="0" fontId="3" fillId="14" borderId="55" xfId="0" applyFont="1" applyFill="1" applyBorder="1" applyAlignment="1" applyProtection="1">
      <alignment horizontal="center"/>
    </xf>
    <xf numFmtId="0" fontId="3" fillId="14" borderId="96" xfId="0" applyFont="1" applyFill="1" applyBorder="1" applyAlignment="1" applyProtection="1">
      <alignment horizontal="center"/>
    </xf>
    <xf numFmtId="0" fontId="3" fillId="14" borderId="24" xfId="0" applyFont="1" applyFill="1" applyBorder="1" applyAlignment="1" applyProtection="1">
      <alignment horizontal="center"/>
    </xf>
    <xf numFmtId="9" fontId="7" fillId="0" borderId="22" xfId="1" applyFont="1" applyBorder="1" applyAlignment="1" applyProtection="1">
      <alignment horizontal="center"/>
    </xf>
    <xf numFmtId="9" fontId="7" fillId="0" borderId="69" xfId="1" applyFont="1" applyBorder="1" applyAlignment="1" applyProtection="1">
      <alignment horizontal="center"/>
    </xf>
    <xf numFmtId="9" fontId="7" fillId="0" borderId="15" xfId="1" applyFont="1" applyBorder="1" applyAlignment="1" applyProtection="1">
      <alignment horizontal="center"/>
    </xf>
    <xf numFmtId="0" fontId="8" fillId="2" borderId="22" xfId="0" applyFont="1" applyFill="1" applyBorder="1" applyAlignment="1" applyProtection="1">
      <alignment horizontal="center" wrapText="1"/>
    </xf>
    <xf numFmtId="0" fontId="8" fillId="2" borderId="15" xfId="0" applyFont="1" applyFill="1" applyBorder="1" applyAlignment="1" applyProtection="1">
      <alignment horizontal="center" wrapText="1"/>
    </xf>
    <xf numFmtId="3" fontId="7" fillId="0" borderId="22" xfId="0" applyNumberFormat="1" applyFont="1" applyBorder="1" applyAlignment="1" applyProtection="1">
      <alignment horizontal="center"/>
    </xf>
    <xf numFmtId="3" fontId="7" fillId="0" borderId="15" xfId="0" applyNumberFormat="1" applyFont="1" applyBorder="1" applyAlignment="1" applyProtection="1">
      <alignment horizontal="center"/>
    </xf>
    <xf numFmtId="0" fontId="36" fillId="26" borderId="108" xfId="0" applyFont="1" applyFill="1" applyBorder="1" applyAlignment="1" applyProtection="1">
      <alignment horizontal="right"/>
    </xf>
    <xf numFmtId="0" fontId="36" fillId="26" borderId="50" xfId="0" applyFont="1" applyFill="1" applyBorder="1" applyAlignment="1" applyProtection="1">
      <alignment horizontal="right"/>
    </xf>
    <xf numFmtId="0" fontId="33" fillId="26" borderId="112" xfId="0" applyFont="1" applyFill="1" applyBorder="1" applyAlignment="1" applyProtection="1">
      <alignment horizontal="center" vertical="center" wrapText="1" readingOrder="2"/>
    </xf>
    <xf numFmtId="0" fontId="33" fillId="26" borderId="109" xfId="0" applyFont="1" applyFill="1" applyBorder="1" applyAlignment="1">
      <alignment horizontal="center" vertical="center"/>
    </xf>
    <xf numFmtId="0" fontId="33" fillId="26" borderId="112" xfId="0" applyFont="1" applyFill="1" applyBorder="1" applyAlignment="1">
      <alignment horizontal="center" vertical="center"/>
    </xf>
    <xf numFmtId="1" fontId="36" fillId="26" borderId="51" xfId="0" applyNumberFormat="1" applyFont="1" applyFill="1" applyBorder="1" applyAlignment="1" applyProtection="1">
      <alignment horizontal="left" wrapText="1"/>
    </xf>
    <xf numFmtId="0" fontId="36" fillId="26" borderId="51" xfId="0" applyFont="1" applyFill="1" applyBorder="1" applyAlignment="1" applyProtection="1">
      <alignment horizontal="left" wrapText="1"/>
    </xf>
    <xf numFmtId="1" fontId="36" fillId="26" borderId="51" xfId="0" applyNumberFormat="1" applyFont="1" applyFill="1" applyBorder="1" applyAlignment="1" applyProtection="1">
      <alignment horizontal="right" wrapText="1"/>
    </xf>
    <xf numFmtId="0" fontId="21" fillId="26" borderId="51" xfId="0" applyFont="1" applyFill="1" applyBorder="1" applyProtection="1"/>
    <xf numFmtId="0" fontId="33" fillId="28" borderId="19" xfId="0" applyFont="1" applyFill="1" applyBorder="1" applyAlignment="1" applyProtection="1">
      <alignment horizontal="right" vertical="center" wrapText="1" readingOrder="2"/>
    </xf>
    <xf numFmtId="0" fontId="33" fillId="28" borderId="6" xfId="0" applyFont="1" applyFill="1" applyBorder="1" applyAlignment="1" applyProtection="1">
      <alignment horizontal="right" vertical="center" wrapText="1" readingOrder="2"/>
    </xf>
    <xf numFmtId="0" fontId="33" fillId="28" borderId="29" xfId="0" applyFont="1" applyFill="1" applyBorder="1" applyAlignment="1" applyProtection="1">
      <alignment horizontal="right" vertical="center" wrapText="1" readingOrder="2"/>
    </xf>
    <xf numFmtId="0" fontId="8" fillId="0" borderId="0" xfId="0" applyFont="1" applyFill="1" applyBorder="1" applyAlignment="1" applyProtection="1">
      <alignment horizontal="right"/>
    </xf>
    <xf numFmtId="0" fontId="33" fillId="28" borderId="68" xfId="0" applyFont="1" applyFill="1" applyBorder="1" applyAlignment="1" applyProtection="1">
      <alignment horizontal="right" vertical="center" wrapText="1" readingOrder="2"/>
    </xf>
    <xf numFmtId="0" fontId="33" fillId="28" borderId="63" xfId="0" applyFont="1" applyFill="1" applyBorder="1" applyAlignment="1" applyProtection="1">
      <alignment horizontal="right" vertical="center" wrapText="1" readingOrder="2"/>
    </xf>
    <xf numFmtId="0" fontId="33" fillId="28" borderId="113" xfId="0" applyFont="1" applyFill="1" applyBorder="1" applyAlignment="1" applyProtection="1">
      <alignment horizontal="right" vertical="center" wrapText="1" readingOrder="2"/>
    </xf>
    <xf numFmtId="0" fontId="33" fillId="28" borderId="64" xfId="0" applyFont="1" applyFill="1" applyBorder="1" applyAlignment="1" applyProtection="1">
      <alignment horizontal="right" vertical="center" wrapText="1" readingOrder="2"/>
    </xf>
    <xf numFmtId="0" fontId="33" fillId="28" borderId="69" xfId="0" applyFont="1" applyFill="1" applyBorder="1" applyAlignment="1" applyProtection="1">
      <alignment horizontal="right" vertical="center" wrapText="1" readingOrder="2"/>
    </xf>
    <xf numFmtId="0" fontId="54" fillId="0" borderId="21" xfId="111" applyFont="1" applyBorder="1" applyAlignment="1" applyProtection="1">
      <alignment horizontal="center" wrapText="1"/>
    </xf>
    <xf numFmtId="0" fontId="54" fillId="0" borderId="26" xfId="111" applyFont="1" applyBorder="1" applyAlignment="1" applyProtection="1">
      <alignment horizontal="center" wrapText="1"/>
    </xf>
    <xf numFmtId="3" fontId="8" fillId="2" borderId="22" xfId="0" applyNumberFormat="1" applyFont="1" applyFill="1" applyBorder="1" applyAlignment="1" applyProtection="1">
      <alignment horizontal="center" wrapText="1"/>
    </xf>
    <xf numFmtId="3" fontId="8" fillId="2" borderId="69" xfId="0" applyNumberFormat="1" applyFont="1" applyFill="1" applyBorder="1" applyAlignment="1" applyProtection="1">
      <alignment horizontal="center" wrapText="1"/>
    </xf>
    <xf numFmtId="3" fontId="8" fillId="2" borderId="15" xfId="0" applyNumberFormat="1" applyFont="1" applyFill="1" applyBorder="1" applyAlignment="1" applyProtection="1">
      <alignment horizontal="center" wrapText="1"/>
    </xf>
    <xf numFmtId="3" fontId="4" fillId="0" borderId="0" xfId="0" applyNumberFormat="1" applyFont="1" applyBorder="1" applyAlignment="1" applyProtection="1">
      <alignment horizontal="center" wrapText="1" readingOrder="2"/>
    </xf>
    <xf numFmtId="0" fontId="13" fillId="14" borderId="55" xfId="0" quotePrefix="1" applyFont="1" applyFill="1" applyBorder="1" applyAlignment="1" applyProtection="1">
      <alignment horizontal="center" vertical="top" wrapText="1" readingOrder="2"/>
    </xf>
    <xf numFmtId="0" fontId="13" fillId="14" borderId="24" xfId="0" quotePrefix="1" applyFont="1" applyFill="1" applyBorder="1" applyAlignment="1" applyProtection="1">
      <alignment horizontal="center" vertical="top" wrapText="1" readingOrder="2"/>
    </xf>
    <xf numFmtId="0" fontId="0" fillId="0" borderId="26" xfId="0" quotePrefix="1" applyBorder="1" applyAlignment="1" applyProtection="1">
      <alignment horizontal="center"/>
    </xf>
    <xf numFmtId="0" fontId="32" fillId="26" borderId="114" xfId="0" applyFont="1" applyFill="1" applyBorder="1" applyAlignment="1" applyProtection="1">
      <alignment horizontal="right" vertical="center" wrapText="1" readingOrder="2"/>
    </xf>
    <xf numFmtId="0" fontId="32" fillId="26" borderId="38" xfId="0" applyFont="1" applyFill="1" applyBorder="1" applyAlignment="1" applyProtection="1">
      <alignment horizontal="right" vertical="center" wrapText="1" readingOrder="2"/>
    </xf>
    <xf numFmtId="0" fontId="13" fillId="22" borderId="31" xfId="0" quotePrefix="1" applyFont="1" applyFill="1" applyBorder="1" applyAlignment="1" applyProtection="1">
      <alignment horizontal="left" vertical="top" readingOrder="2"/>
    </xf>
    <xf numFmtId="0" fontId="13" fillId="22" borderId="71" xfId="0" quotePrefix="1" applyFont="1" applyFill="1" applyBorder="1" applyAlignment="1" applyProtection="1">
      <alignment horizontal="left" vertical="top" readingOrder="2"/>
    </xf>
    <xf numFmtId="0" fontId="15" fillId="18" borderId="25" xfId="0" applyFont="1" applyFill="1" applyBorder="1" applyAlignment="1" applyProtection="1">
      <alignment horizontal="center" vertical="top" wrapText="1" readingOrder="2"/>
    </xf>
    <xf numFmtId="0" fontId="15" fillId="18" borderId="96" xfId="0" applyFont="1" applyFill="1" applyBorder="1" applyAlignment="1" applyProtection="1">
      <alignment horizontal="center" vertical="top" wrapText="1" readingOrder="2"/>
    </xf>
    <xf numFmtId="0" fontId="15" fillId="18" borderId="24" xfId="0" applyFont="1" applyFill="1" applyBorder="1" applyAlignment="1" applyProtection="1">
      <alignment horizontal="center" vertical="top" wrapText="1" readingOrder="2"/>
    </xf>
    <xf numFmtId="0" fontId="15" fillId="12" borderId="55" xfId="0" applyFont="1" applyFill="1" applyBorder="1" applyAlignment="1" applyProtection="1">
      <alignment horizontal="center" vertical="top" wrapText="1" readingOrder="2"/>
    </xf>
    <xf numFmtId="0" fontId="15" fillId="12" borderId="96" xfId="0" applyFont="1" applyFill="1" applyBorder="1" applyAlignment="1" applyProtection="1">
      <alignment horizontal="center" vertical="top" wrapText="1" readingOrder="2"/>
    </xf>
    <xf numFmtId="0" fontId="15" fillId="12" borderId="24" xfId="0" applyFont="1" applyFill="1" applyBorder="1" applyAlignment="1" applyProtection="1">
      <alignment horizontal="center" vertical="top" wrapText="1" readingOrder="2"/>
    </xf>
    <xf numFmtId="0" fontId="15" fillId="18" borderId="115" xfId="0" applyFont="1" applyFill="1" applyBorder="1" applyAlignment="1" applyProtection="1">
      <alignment horizontal="center" vertical="top" wrapText="1" readingOrder="2"/>
    </xf>
    <xf numFmtId="0" fontId="15" fillId="18" borderId="0" xfId="0" applyFont="1" applyFill="1" applyBorder="1" applyAlignment="1" applyProtection="1">
      <alignment horizontal="center" vertical="top" wrapText="1" readingOrder="2"/>
    </xf>
    <xf numFmtId="0" fontId="15" fillId="18" borderId="74" xfId="0" applyFont="1" applyFill="1" applyBorder="1" applyAlignment="1" applyProtection="1">
      <alignment horizontal="center" vertical="top" wrapText="1" readingOrder="2"/>
    </xf>
    <xf numFmtId="0" fontId="0" fillId="0" borderId="26" xfId="0" applyFont="1" applyBorder="1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13" fillId="22" borderId="81" xfId="0" quotePrefix="1" applyFont="1" applyFill="1" applyBorder="1" applyAlignment="1" applyProtection="1">
      <alignment horizontal="left" vertical="top" readingOrder="2"/>
    </xf>
    <xf numFmtId="0" fontId="32" fillId="26" borderId="114" xfId="0" quotePrefix="1" applyFont="1" applyFill="1" applyBorder="1" applyAlignment="1" applyProtection="1">
      <alignment horizontal="right" vertical="center" wrapText="1" readingOrder="2"/>
    </xf>
    <xf numFmtId="0" fontId="32" fillId="26" borderId="116" xfId="0" applyFont="1" applyFill="1" applyBorder="1" applyAlignment="1" applyProtection="1">
      <alignment horizontal="right" vertical="center" wrapText="1" readingOrder="2"/>
    </xf>
    <xf numFmtId="0" fontId="28" fillId="26" borderId="38" xfId="0" applyFont="1" applyFill="1" applyBorder="1" applyAlignment="1">
      <alignment vertical="center"/>
    </xf>
    <xf numFmtId="0" fontId="0" fillId="0" borderId="0" xfId="0" quotePrefix="1" applyProtection="1"/>
    <xf numFmtId="0" fontId="13" fillId="14" borderId="96" xfId="0" applyFont="1" applyFill="1" applyBorder="1" applyAlignment="1" applyProtection="1">
      <alignment horizontal="center" wrapText="1" readingOrder="2"/>
    </xf>
    <xf numFmtId="0" fontId="13" fillId="14" borderId="24" xfId="0" applyFont="1" applyFill="1" applyBorder="1" applyAlignment="1" applyProtection="1">
      <alignment horizontal="center" wrapText="1" readingOrder="2"/>
    </xf>
    <xf numFmtId="0" fontId="18" fillId="22" borderId="12" xfId="0" applyFont="1" applyFill="1" applyBorder="1" applyAlignment="1" applyProtection="1">
      <alignment horizontal="center" wrapText="1"/>
    </xf>
    <xf numFmtId="0" fontId="18" fillId="22" borderId="13" xfId="0" applyFont="1" applyFill="1" applyBorder="1" applyAlignment="1" applyProtection="1">
      <alignment horizontal="center" wrapText="1"/>
    </xf>
    <xf numFmtId="0" fontId="13" fillId="22" borderId="55" xfId="0" applyFont="1" applyFill="1" applyBorder="1" applyAlignment="1" applyProtection="1">
      <alignment horizontal="center" wrapText="1" readingOrder="2"/>
    </xf>
    <xf numFmtId="0" fontId="13" fillId="22" borderId="96" xfId="0" applyFont="1" applyFill="1" applyBorder="1" applyAlignment="1" applyProtection="1">
      <alignment horizontal="center" wrapText="1" readingOrder="2"/>
    </xf>
    <xf numFmtId="0" fontId="13" fillId="22" borderId="24" xfId="0" applyFont="1" applyFill="1" applyBorder="1" applyAlignment="1" applyProtection="1">
      <alignment horizontal="center" wrapText="1" readingOrder="2"/>
    </xf>
    <xf numFmtId="0" fontId="18" fillId="14" borderId="12" xfId="0" applyFont="1" applyFill="1" applyBorder="1" applyAlignment="1" applyProtection="1">
      <alignment horizontal="center" wrapText="1"/>
    </xf>
    <xf numFmtId="0" fontId="18" fillId="14" borderId="13" xfId="0" applyFont="1" applyFill="1" applyBorder="1" applyAlignment="1" applyProtection="1">
      <alignment horizontal="center" wrapText="1"/>
    </xf>
    <xf numFmtId="0" fontId="15" fillId="12" borderId="111" xfId="0" applyFont="1" applyFill="1" applyBorder="1" applyAlignment="1" applyProtection="1">
      <alignment horizontal="center" vertical="top" wrapText="1" readingOrder="2"/>
    </xf>
    <xf numFmtId="0" fontId="15" fillId="12" borderId="32" xfId="0" applyFont="1" applyFill="1" applyBorder="1" applyAlignment="1" applyProtection="1">
      <alignment horizontal="center" vertical="top" wrapText="1" readingOrder="2"/>
    </xf>
    <xf numFmtId="0" fontId="13" fillId="22" borderId="111" xfId="0" quotePrefix="1" applyFont="1" applyFill="1" applyBorder="1" applyAlignment="1" applyProtection="1">
      <alignment horizontal="center" vertical="top" wrapText="1" readingOrder="2"/>
    </xf>
    <xf numFmtId="0" fontId="13" fillId="22" borderId="32" xfId="0" quotePrefix="1" applyFont="1" applyFill="1" applyBorder="1" applyAlignment="1" applyProtection="1">
      <alignment horizontal="center" vertical="top" wrapText="1" readingOrder="2"/>
    </xf>
    <xf numFmtId="0" fontId="32" fillId="26" borderId="43" xfId="0" quotePrefix="1" applyFont="1" applyFill="1" applyBorder="1" applyAlignment="1" applyProtection="1">
      <alignment horizontal="right" vertical="center" wrapText="1" readingOrder="2"/>
    </xf>
    <xf numFmtId="0" fontId="32" fillId="26" borderId="41" xfId="0" applyFont="1" applyFill="1" applyBorder="1" applyAlignment="1" applyProtection="1">
      <alignment horizontal="right" vertical="center" wrapText="1" readingOrder="2"/>
    </xf>
    <xf numFmtId="0" fontId="32" fillId="26" borderId="117" xfId="0" applyFont="1" applyFill="1" applyBorder="1" applyAlignment="1" applyProtection="1">
      <alignment horizontal="right" vertical="center" wrapText="1" readingOrder="2"/>
    </xf>
    <xf numFmtId="0" fontId="13" fillId="22" borderId="55" xfId="0" quotePrefix="1" applyFont="1" applyFill="1" applyBorder="1" applyAlignment="1" applyProtection="1">
      <alignment horizontal="center" vertical="top" wrapText="1" readingOrder="2"/>
    </xf>
    <xf numFmtId="0" fontId="13" fillId="22" borderId="24" xfId="0" quotePrefix="1" applyFont="1" applyFill="1" applyBorder="1" applyAlignment="1" applyProtection="1">
      <alignment horizontal="center" vertical="top" wrapText="1" readingOrder="2"/>
    </xf>
    <xf numFmtId="0" fontId="46" fillId="26" borderId="118" xfId="0" quotePrefix="1" applyFont="1" applyFill="1" applyBorder="1" applyAlignment="1" applyProtection="1">
      <alignment horizontal="right" vertical="center" wrapText="1" readingOrder="2"/>
    </xf>
    <xf numFmtId="0" fontId="46" fillId="26" borderId="42" xfId="0" applyFont="1" applyFill="1" applyBorder="1" applyAlignment="1" applyProtection="1">
      <alignment horizontal="right" vertical="center" wrapText="1" readingOrder="2"/>
    </xf>
    <xf numFmtId="0" fontId="46" fillId="26" borderId="119" xfId="0" applyFont="1" applyFill="1" applyBorder="1" applyAlignment="1" applyProtection="1">
      <alignment horizontal="right" vertical="center" wrapText="1" readingOrder="2"/>
    </xf>
  </cellXfs>
  <cellStyles count="122">
    <cellStyle name="Comma" xfId="2" builtinId="3"/>
    <cellStyle name="Comma [0] 2" xfId="12" xr:uid="{00000000-0005-0000-0000-000002000000}"/>
    <cellStyle name="Comma [0] 3" xfId="23" xr:uid="{00000000-0005-0000-0000-000003000000}"/>
    <cellStyle name="Comma [0] 4" xfId="28" xr:uid="{00000000-0005-0000-0000-000004000000}"/>
    <cellStyle name="Comma 10" xfId="34" xr:uid="{00000000-0005-0000-0000-000005000000}"/>
    <cellStyle name="Comma 11" xfId="35" xr:uid="{00000000-0005-0000-0000-000006000000}"/>
    <cellStyle name="Comma 12" xfId="32" xr:uid="{00000000-0005-0000-0000-000007000000}"/>
    <cellStyle name="Comma 13" xfId="33" xr:uid="{00000000-0005-0000-0000-000008000000}"/>
    <cellStyle name="Comma 14" xfId="26" xr:uid="{00000000-0005-0000-0000-000009000000}"/>
    <cellStyle name="Comma 15" xfId="37" xr:uid="{00000000-0005-0000-0000-00000A000000}"/>
    <cellStyle name="Comma 16" xfId="38" xr:uid="{00000000-0005-0000-0000-00000B000000}"/>
    <cellStyle name="Comma 17" xfId="39" xr:uid="{00000000-0005-0000-0000-00000C000000}"/>
    <cellStyle name="Comma 18" xfId="36" xr:uid="{00000000-0005-0000-0000-00000D000000}"/>
    <cellStyle name="Comma 2" xfId="6" xr:uid="{00000000-0005-0000-0000-00000E000000}"/>
    <cellStyle name="Comma 2 2" xfId="13" xr:uid="{00000000-0005-0000-0000-00000F000000}"/>
    <cellStyle name="Comma 2 3" xfId="91" xr:uid="{00000000-0005-0000-0000-000010000000}"/>
    <cellStyle name="Comma 2 3 2" xfId="107" xr:uid="{00000000-0005-0000-0000-000011000000}"/>
    <cellStyle name="Comma 2 3 3" xfId="119" xr:uid="{00000000-0005-0000-0000-000012000000}"/>
    <cellStyle name="Comma 3" xfId="10" xr:uid="{00000000-0005-0000-0000-000013000000}"/>
    <cellStyle name="Comma 3 2" xfId="88" xr:uid="{00000000-0005-0000-0000-000014000000}"/>
    <cellStyle name="Comma 3 2 2" xfId="105" xr:uid="{00000000-0005-0000-0000-000015000000}"/>
    <cellStyle name="Comma 3 2 3" xfId="117" xr:uid="{00000000-0005-0000-0000-000016000000}"/>
    <cellStyle name="Comma 4" xfId="9" xr:uid="{00000000-0005-0000-0000-000017000000}"/>
    <cellStyle name="Comma 4 2" xfId="97" xr:uid="{00000000-0005-0000-0000-000018000000}"/>
    <cellStyle name="Comma 4 2 2" xfId="109" xr:uid="{00000000-0005-0000-0000-000019000000}"/>
    <cellStyle name="Comma 4 2 3" xfId="121" xr:uid="{00000000-0005-0000-0000-00001A000000}"/>
    <cellStyle name="Comma 5" xfId="16" xr:uid="{00000000-0005-0000-0000-00001B000000}"/>
    <cellStyle name="Comma 6" xfId="22" xr:uid="{00000000-0005-0000-0000-00001C000000}"/>
    <cellStyle name="Comma 7" xfId="27" xr:uid="{00000000-0005-0000-0000-00001D000000}"/>
    <cellStyle name="Comma 8" xfId="30" xr:uid="{00000000-0005-0000-0000-00001E000000}"/>
    <cellStyle name="Comma 9" xfId="31" xr:uid="{00000000-0005-0000-0000-00001F000000}"/>
    <cellStyle name="Currency [0] 2" xfId="21" xr:uid="{00000000-0005-0000-0000-000020000000}"/>
    <cellStyle name="Currency 2" xfId="20" xr:uid="{00000000-0005-0000-0000-000021000000}"/>
    <cellStyle name="Hyperlink 2" xfId="29" xr:uid="{00000000-0005-0000-0000-000023000000}"/>
    <cellStyle name="Normal" xfId="0" builtinId="0"/>
    <cellStyle name="Normal 2" xfId="5" xr:uid="{00000000-0005-0000-0000-000025000000}"/>
    <cellStyle name="Normal 2 2" xfId="24" xr:uid="{00000000-0005-0000-0000-000026000000}"/>
    <cellStyle name="Normal 2 2 2" xfId="93" xr:uid="{00000000-0005-0000-0000-000027000000}"/>
    <cellStyle name="Normal 2 2 3" xfId="86" xr:uid="{00000000-0005-0000-0000-000028000000}"/>
    <cellStyle name="Normal 2 2 3 2" xfId="103" xr:uid="{00000000-0005-0000-0000-000029000000}"/>
    <cellStyle name="Normal 2 2 3 3" xfId="115" xr:uid="{00000000-0005-0000-0000-00002A000000}"/>
    <cellStyle name="Normal 2 2 4" xfId="44" xr:uid="{00000000-0005-0000-0000-00002B000000}"/>
    <cellStyle name="Normal 2 3" xfId="89" xr:uid="{00000000-0005-0000-0000-00002C000000}"/>
    <cellStyle name="Normal 2 4" xfId="41" xr:uid="{00000000-0005-0000-0000-00002D000000}"/>
    <cellStyle name="Normal 2 4 2" xfId="101" xr:uid="{00000000-0005-0000-0000-00002E000000}"/>
    <cellStyle name="Normal 2 4 3" xfId="113" xr:uid="{00000000-0005-0000-0000-00002F000000}"/>
    <cellStyle name="Normal 2_קבלני משנה" xfId="17" xr:uid="{00000000-0005-0000-0000-000030000000}"/>
    <cellStyle name="Normal 3" xfId="4" xr:uid="{00000000-0005-0000-0000-000031000000}"/>
    <cellStyle name="Normal 3 2" xfId="90" xr:uid="{00000000-0005-0000-0000-000032000000}"/>
    <cellStyle name="Normal 3 2 2" xfId="106" xr:uid="{00000000-0005-0000-0000-000033000000}"/>
    <cellStyle name="Normal 3 2 3" xfId="118" xr:uid="{00000000-0005-0000-0000-000034000000}"/>
    <cellStyle name="Normal 3 3" xfId="85" xr:uid="{00000000-0005-0000-0000-000035000000}"/>
    <cellStyle name="Normal 3 4" xfId="100" xr:uid="{00000000-0005-0000-0000-000036000000}"/>
    <cellStyle name="Normal 3 5" xfId="110" xr:uid="{00000000-0005-0000-0000-000037000000}"/>
    <cellStyle name="Normal 4" xfId="18" xr:uid="{00000000-0005-0000-0000-000038000000}"/>
    <cellStyle name="Normal 4 2" xfId="87" xr:uid="{00000000-0005-0000-0000-000039000000}"/>
    <cellStyle name="Normal 4 2 2" xfId="104" xr:uid="{00000000-0005-0000-0000-00003A000000}"/>
    <cellStyle name="Normal 4 2 3" xfId="116" xr:uid="{00000000-0005-0000-0000-00003B000000}"/>
    <cellStyle name="Normal 5" xfId="96" xr:uid="{00000000-0005-0000-0000-00003C000000}"/>
    <cellStyle name="Normal 5 2" xfId="108" xr:uid="{00000000-0005-0000-0000-00003D000000}"/>
    <cellStyle name="Normal 5 3" xfId="120" xr:uid="{00000000-0005-0000-0000-00003E000000}"/>
    <cellStyle name="Normal 6" xfId="40" xr:uid="{00000000-0005-0000-0000-00003F000000}"/>
    <cellStyle name="Normal_גיליון1" xfId="3" xr:uid="{00000000-0005-0000-0000-000040000000}"/>
    <cellStyle name="Percent" xfId="1" builtinId="5"/>
    <cellStyle name="Percent 2" xfId="7" xr:uid="{00000000-0005-0000-0000-000042000000}"/>
    <cellStyle name="Percent 2 2" xfId="14" xr:uid="{00000000-0005-0000-0000-000043000000}"/>
    <cellStyle name="Percent 2 2 2" xfId="92" xr:uid="{00000000-0005-0000-0000-000044000000}"/>
    <cellStyle name="Percent 2 3" xfId="25" xr:uid="{00000000-0005-0000-0000-000045000000}"/>
    <cellStyle name="Percent 2 4" xfId="43" xr:uid="{00000000-0005-0000-0000-000046000000}"/>
    <cellStyle name="Percent 2 4 2" xfId="102" xr:uid="{00000000-0005-0000-0000-000047000000}"/>
    <cellStyle name="Percent 2 4 3" xfId="114" xr:uid="{00000000-0005-0000-0000-000048000000}"/>
    <cellStyle name="Percent 3" xfId="11" xr:uid="{00000000-0005-0000-0000-000049000000}"/>
    <cellStyle name="Percent 4" xfId="19" xr:uid="{00000000-0005-0000-0000-00004A000000}"/>
    <cellStyle name="Percent 5" xfId="42" xr:uid="{00000000-0005-0000-0000-00004B000000}"/>
    <cellStyle name="SAPBEXaggData" xfId="45" xr:uid="{00000000-0005-0000-0000-00004C000000}"/>
    <cellStyle name="SAPBEXaggDataEmph" xfId="46" xr:uid="{00000000-0005-0000-0000-00004D000000}"/>
    <cellStyle name="SAPBEXaggItem" xfId="47" xr:uid="{00000000-0005-0000-0000-00004E000000}"/>
    <cellStyle name="SAPBEXaggItem 2" xfId="95" xr:uid="{00000000-0005-0000-0000-00004F000000}"/>
    <cellStyle name="SAPBEXaggItem 3" xfId="99" xr:uid="{00000000-0005-0000-0000-000050000000}"/>
    <cellStyle name="SAPBEXaggItemX" xfId="48" xr:uid="{00000000-0005-0000-0000-000051000000}"/>
    <cellStyle name="SAPBEXchaText" xfId="49" xr:uid="{00000000-0005-0000-0000-000052000000}"/>
    <cellStyle name="SAPBEXchaText 2" xfId="84" xr:uid="{00000000-0005-0000-0000-000053000000}"/>
    <cellStyle name="SAPBEXexcBad7" xfId="50" xr:uid="{00000000-0005-0000-0000-000054000000}"/>
    <cellStyle name="SAPBEXexcBad8" xfId="51" xr:uid="{00000000-0005-0000-0000-000055000000}"/>
    <cellStyle name="SAPBEXexcBad9" xfId="52" xr:uid="{00000000-0005-0000-0000-000056000000}"/>
    <cellStyle name="SAPBEXexcCritical4" xfId="53" xr:uid="{00000000-0005-0000-0000-000057000000}"/>
    <cellStyle name="SAPBEXexcCritical5" xfId="54" xr:uid="{00000000-0005-0000-0000-000058000000}"/>
    <cellStyle name="SAPBEXexcCritical6" xfId="55" xr:uid="{00000000-0005-0000-0000-000059000000}"/>
    <cellStyle name="SAPBEXexcGood1" xfId="56" xr:uid="{00000000-0005-0000-0000-00005A000000}"/>
    <cellStyle name="SAPBEXexcGood2" xfId="57" xr:uid="{00000000-0005-0000-0000-00005B000000}"/>
    <cellStyle name="SAPBEXexcGood3" xfId="58" xr:uid="{00000000-0005-0000-0000-00005C000000}"/>
    <cellStyle name="SAPBEXfilterDrill" xfId="59" xr:uid="{00000000-0005-0000-0000-00005D000000}"/>
    <cellStyle name="SAPBEXfilterItem" xfId="60" xr:uid="{00000000-0005-0000-0000-00005E000000}"/>
    <cellStyle name="SAPBEXfilterText" xfId="61" xr:uid="{00000000-0005-0000-0000-00005F000000}"/>
    <cellStyle name="SAPBEXformats" xfId="62" xr:uid="{00000000-0005-0000-0000-000060000000}"/>
    <cellStyle name="SAPBEXheaderItem" xfId="63" xr:uid="{00000000-0005-0000-0000-000061000000}"/>
    <cellStyle name="SAPBEXheaderText" xfId="64" xr:uid="{00000000-0005-0000-0000-000062000000}"/>
    <cellStyle name="SAPBEXHLevel0" xfId="65" xr:uid="{00000000-0005-0000-0000-000063000000}"/>
    <cellStyle name="SAPBEXHLevel0X" xfId="66" xr:uid="{00000000-0005-0000-0000-000064000000}"/>
    <cellStyle name="SAPBEXHLevel1" xfId="67" xr:uid="{00000000-0005-0000-0000-000065000000}"/>
    <cellStyle name="SAPBEXHLevel1X" xfId="68" xr:uid="{00000000-0005-0000-0000-000066000000}"/>
    <cellStyle name="SAPBEXHLevel2" xfId="69" xr:uid="{00000000-0005-0000-0000-000067000000}"/>
    <cellStyle name="SAPBEXHLevel2X" xfId="70" xr:uid="{00000000-0005-0000-0000-000068000000}"/>
    <cellStyle name="SAPBEXHLevel3" xfId="71" xr:uid="{00000000-0005-0000-0000-000069000000}"/>
    <cellStyle name="SAPBEXHLevel3X" xfId="72" xr:uid="{00000000-0005-0000-0000-00006A000000}"/>
    <cellStyle name="SAPBEXinputData" xfId="73" xr:uid="{00000000-0005-0000-0000-00006B000000}"/>
    <cellStyle name="SAPBEXresData" xfId="74" xr:uid="{00000000-0005-0000-0000-00006C000000}"/>
    <cellStyle name="SAPBEXresDataEmph" xfId="75" xr:uid="{00000000-0005-0000-0000-00006D000000}"/>
    <cellStyle name="SAPBEXresItem" xfId="76" xr:uid="{00000000-0005-0000-0000-00006E000000}"/>
    <cellStyle name="SAPBEXresItemX" xfId="77" xr:uid="{00000000-0005-0000-0000-00006F000000}"/>
    <cellStyle name="SAPBEXstdData" xfId="78" xr:uid="{00000000-0005-0000-0000-000070000000}"/>
    <cellStyle name="SAPBEXstdDataEmph" xfId="79" xr:uid="{00000000-0005-0000-0000-000071000000}"/>
    <cellStyle name="SAPBEXstdItem" xfId="80" xr:uid="{00000000-0005-0000-0000-000072000000}"/>
    <cellStyle name="SAPBEXstdItem 2" xfId="94" xr:uid="{00000000-0005-0000-0000-000073000000}"/>
    <cellStyle name="SAPBEXstdItem 3" xfId="98" xr:uid="{00000000-0005-0000-0000-000074000000}"/>
    <cellStyle name="SAPBEXstdItemX" xfId="81" xr:uid="{00000000-0005-0000-0000-000075000000}"/>
    <cellStyle name="SAPBEXtitle" xfId="82" xr:uid="{00000000-0005-0000-0000-000076000000}"/>
    <cellStyle name="SAPBEXundefined" xfId="83" xr:uid="{00000000-0005-0000-0000-000077000000}"/>
    <cellStyle name="היפר-קישור" xfId="111" builtinId="8"/>
    <cellStyle name="פסיק [0]" xfId="112" builtinId="6"/>
    <cellStyle name="פסיק [0] 2" xfId="8" xr:uid="{00000000-0005-0000-0000-000078000000}"/>
    <cellStyle name="פסיק [0] 2 2" xfId="15" xr:uid="{00000000-0005-0000-0000-000079000000}"/>
  </cellStyles>
  <dxfs count="139"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theme="0" tint="-0.1498764000366222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theme="0" tint="-0.1498764000366222"/>
        </patternFill>
      </fill>
    </dxf>
    <dxf>
      <font>
        <color theme="0"/>
      </font>
      <fill>
        <patternFill>
          <fgColor theme="0"/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ont>
        <color theme="0"/>
      </font>
      <fill>
        <patternFill>
          <bgColor theme="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5"/>
        </patternFill>
      </fill>
    </dxf>
    <dxf>
      <font>
        <color auto="1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 patternType="gray0625"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>
          <bgColor theme="0" tint="-0.2498550370799890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theme="0" tint="-4.9897762993255407E-2"/>
      </font>
    </dxf>
    <dxf>
      <font>
        <color theme="0" tint="-4.9897762993255407E-2"/>
      </font>
    </dxf>
    <dxf>
      <fill>
        <patternFill>
          <bgColor indexed="43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 patternType="none"/>
      </fill>
      <border>
        <left/>
        <right/>
        <top/>
        <bottom/>
      </border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lor auto="1"/>
      </font>
      <fill>
        <patternFill>
          <bgColor indexed="27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ill>
        <patternFill>
          <bgColor indexed="15"/>
        </patternFill>
      </fill>
    </dxf>
    <dxf>
      <fill>
        <patternFill>
          <bgColor indexed="41"/>
        </patternFill>
      </fill>
    </dxf>
    <dxf>
      <fill>
        <patternFill>
          <bgColor indexed="35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ill>
        <patternFill>
          <bgColor indexed="41"/>
        </patternFill>
      </fill>
    </dxf>
    <dxf>
      <fill>
        <patternFill>
          <bgColor indexed="43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fill>
        <patternFill>
          <bgColor rgb="FFFFFF00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indexed="27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27"/>
        </patternFill>
      </fill>
    </dxf>
    <dxf>
      <fill>
        <patternFill>
          <bgColor indexed="41"/>
        </patternFill>
      </fill>
    </dxf>
    <dxf>
      <fill>
        <patternFill>
          <bgColor theme="7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3" tint="0.79989013336588644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A1C0DD"/>
      </font>
      <fill>
        <patternFill>
          <fgColor rgb="FFA1C0DD"/>
          <bgColor rgb="FFA1C0DD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3" tint="0.79989013336588644"/>
        </patternFill>
      </fill>
    </dxf>
    <dxf>
      <fill>
        <patternFill>
          <bgColor theme="6" tint="0.79989013336588644"/>
        </patternFill>
      </fill>
    </dxf>
    <dxf>
      <fill>
        <patternFill>
          <bgColor theme="7" tint="0.79989013336588644"/>
        </patternFill>
      </fill>
    </dxf>
    <dxf>
      <fill>
        <patternFill>
          <bgColor theme="9" tint="0.79989013336588644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innovationisrael.org.il/" TargetMode="External"/><Relationship Id="rId1" Type="http://schemas.openxmlformats.org/officeDocument/2006/relationships/hyperlink" Target="http://www.moital.gov.il/NR/exeres/270E524E-FDC2-4E8B-8244-48ABAD6FC620.ht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FF0000"/>
    <pageSetUpPr fitToPage="1"/>
  </sheetPr>
  <dimension ref="A1:L41"/>
  <sheetViews>
    <sheetView showGridLines="0" rightToLeft="1" topLeftCell="A19" zoomScale="110" zoomScaleNormal="110" zoomScaleSheetLayoutView="115" workbookViewId="0">
      <selection activeCell="A2" sqref="A2"/>
    </sheetView>
  </sheetViews>
  <sheetFormatPr defaultColWidth="0" defaultRowHeight="12.75" customHeight="1" zeroHeight="1" x14ac:dyDescent="0.25"/>
  <cols>
    <col min="1" max="1" width="6.5546875" customWidth="1"/>
    <col min="2" max="2" width="4.77734375" customWidth="1"/>
    <col min="3" max="3" width="116.77734375" customWidth="1"/>
    <col min="4" max="4" width="4.44140625" customWidth="1"/>
    <col min="5" max="12" width="0" hidden="1" customWidth="1"/>
    <col min="13" max="16384" width="8.77734375" hidden="1"/>
  </cols>
  <sheetData>
    <row r="1" spans="2:3" ht="13.8" thickBot="1" x14ac:dyDescent="0.3"/>
    <row r="2" spans="2:3" ht="25.8" thickBot="1" x14ac:dyDescent="0.3">
      <c r="B2" s="426" t="s">
        <v>214</v>
      </c>
      <c r="C2" s="536"/>
    </row>
    <row r="3" spans="2:3" ht="21.6" thickBot="1" x14ac:dyDescent="0.3">
      <c r="B3" s="430" t="s">
        <v>222</v>
      </c>
      <c r="C3" s="537"/>
    </row>
    <row r="4" spans="2:3" ht="21.75" customHeight="1" x14ac:dyDescent="0.4">
      <c r="B4" s="547" t="s">
        <v>275</v>
      </c>
      <c r="C4" s="548"/>
    </row>
    <row r="5" spans="2:3" ht="18" x14ac:dyDescent="0.3">
      <c r="B5" s="546">
        <v>1</v>
      </c>
      <c r="C5" s="538" t="s">
        <v>215</v>
      </c>
    </row>
    <row r="6" spans="2:3" ht="18" x14ac:dyDescent="0.3">
      <c r="B6" s="544">
        <v>2</v>
      </c>
      <c r="C6" s="538" t="s">
        <v>276</v>
      </c>
    </row>
    <row r="7" spans="2:3" ht="18" x14ac:dyDescent="0.3">
      <c r="B7" s="544">
        <v>3</v>
      </c>
      <c r="C7" s="538" t="s">
        <v>277</v>
      </c>
    </row>
    <row r="8" spans="2:3" ht="15.6" x14ac:dyDescent="0.3">
      <c r="B8" s="542">
        <v>3.1</v>
      </c>
      <c r="C8" s="538" t="s">
        <v>278</v>
      </c>
    </row>
    <row r="9" spans="2:3" ht="15.6" x14ac:dyDescent="0.3">
      <c r="B9" s="542">
        <v>3.2</v>
      </c>
      <c r="C9" s="538" t="s">
        <v>296</v>
      </c>
    </row>
    <row r="10" spans="2:3" ht="15.6" x14ac:dyDescent="0.3">
      <c r="B10" s="542">
        <v>3.3</v>
      </c>
      <c r="C10" s="538" t="s">
        <v>279</v>
      </c>
    </row>
    <row r="11" spans="2:3" ht="18.600000000000001" thickBot="1" x14ac:dyDescent="0.35">
      <c r="B11" s="545">
        <v>4</v>
      </c>
      <c r="C11" s="539" t="s">
        <v>297</v>
      </c>
    </row>
    <row r="12" spans="2:3" ht="15.6" thickBot="1" x14ac:dyDescent="0.3">
      <c r="B12" s="428"/>
      <c r="C12" s="427"/>
    </row>
    <row r="13" spans="2:3" ht="21.75" customHeight="1" x14ac:dyDescent="0.4">
      <c r="B13" s="547" t="s">
        <v>219</v>
      </c>
      <c r="C13" s="548"/>
    </row>
    <row r="14" spans="2:3" ht="18" x14ac:dyDescent="0.3">
      <c r="B14" s="544">
        <v>1</v>
      </c>
      <c r="C14" s="538" t="s">
        <v>220</v>
      </c>
    </row>
    <row r="15" spans="2:3" ht="15.6" x14ac:dyDescent="0.3">
      <c r="B15" s="542">
        <v>1.1000000000000001</v>
      </c>
      <c r="C15" s="538" t="s">
        <v>216</v>
      </c>
    </row>
    <row r="16" spans="2:3" ht="15.6" x14ac:dyDescent="0.3">
      <c r="B16" s="542">
        <v>1.2</v>
      </c>
      <c r="C16" s="538" t="s">
        <v>258</v>
      </c>
    </row>
    <row r="17" spans="2:3" ht="15.6" x14ac:dyDescent="0.3">
      <c r="B17" s="543"/>
      <c r="C17" s="538" t="s">
        <v>280</v>
      </c>
    </row>
    <row r="18" spans="2:3" ht="15.6" x14ac:dyDescent="0.3">
      <c r="B18" s="542">
        <v>1.3</v>
      </c>
      <c r="C18" s="538" t="s">
        <v>281</v>
      </c>
    </row>
    <row r="19" spans="2:3" ht="15.6" x14ac:dyDescent="0.3">
      <c r="B19" s="542">
        <v>1.4</v>
      </c>
      <c r="C19" s="538" t="s">
        <v>267</v>
      </c>
    </row>
    <row r="20" spans="2:3" ht="18" x14ac:dyDescent="0.3">
      <c r="B20" s="544">
        <v>2</v>
      </c>
      <c r="C20" s="538" t="s">
        <v>221</v>
      </c>
    </row>
    <row r="21" spans="2:3" ht="15.6" x14ac:dyDescent="0.3">
      <c r="B21" s="542">
        <v>2.1</v>
      </c>
      <c r="C21" s="538" t="s">
        <v>282</v>
      </c>
    </row>
    <row r="22" spans="2:3" ht="15.6" x14ac:dyDescent="0.3">
      <c r="B22" s="542">
        <v>2.2000000000000002</v>
      </c>
      <c r="C22" s="540" t="s">
        <v>298</v>
      </c>
    </row>
    <row r="23" spans="2:3" ht="18" x14ac:dyDescent="0.3">
      <c r="B23" s="544">
        <v>3</v>
      </c>
      <c r="C23" s="538" t="s">
        <v>217</v>
      </c>
    </row>
    <row r="24" spans="2:3" ht="15.6" x14ac:dyDescent="0.3">
      <c r="B24" s="542">
        <v>3.1</v>
      </c>
      <c r="C24" s="538" t="s">
        <v>218</v>
      </c>
    </row>
    <row r="25" spans="2:3" ht="15.6" x14ac:dyDescent="0.3">
      <c r="B25" s="542">
        <v>3.2</v>
      </c>
      <c r="C25" s="538" t="s">
        <v>251</v>
      </c>
    </row>
    <row r="26" spans="2:3" ht="15.6" x14ac:dyDescent="0.3">
      <c r="B26" s="542">
        <v>3.3</v>
      </c>
      <c r="C26" s="538" t="s">
        <v>223</v>
      </c>
    </row>
    <row r="27" spans="2:3" ht="15.6" x14ac:dyDescent="0.3">
      <c r="B27" s="542">
        <v>3.4</v>
      </c>
      <c r="C27" s="541" t="s">
        <v>252</v>
      </c>
    </row>
    <row r="28" spans="2:3" ht="18.600000000000001" thickBot="1" x14ac:dyDescent="0.35">
      <c r="B28" s="545">
        <v>4</v>
      </c>
      <c r="C28" s="539" t="s">
        <v>247</v>
      </c>
    </row>
    <row r="29" spans="2:3" ht="15" x14ac:dyDescent="0.25">
      <c r="B29" s="429"/>
      <c r="C29" s="427"/>
    </row>
    <row r="30" spans="2:3" ht="15" hidden="1" x14ac:dyDescent="0.25">
      <c r="B30" s="429"/>
      <c r="C30" s="427"/>
    </row>
    <row r="31" spans="2:3" ht="15" hidden="1" x14ac:dyDescent="0.25">
      <c r="B31" s="428"/>
      <c r="C31" s="427"/>
    </row>
    <row r="32" spans="2:3" ht="15" hidden="1" x14ac:dyDescent="0.25">
      <c r="B32" s="427"/>
      <c r="C32" s="427"/>
    </row>
    <row r="33" spans="2:3" ht="15" hidden="1" x14ac:dyDescent="0.25">
      <c r="B33" s="427"/>
      <c r="C33" s="427"/>
    </row>
    <row r="34" spans="2:3" ht="15" hidden="1" x14ac:dyDescent="0.25">
      <c r="B34" s="427"/>
      <c r="C34" s="427"/>
    </row>
    <row r="35" spans="2:3" ht="15" hidden="1" x14ac:dyDescent="0.25">
      <c r="B35" s="427"/>
      <c r="C35" s="427"/>
    </row>
    <row r="36" spans="2:3" ht="15" hidden="1" x14ac:dyDescent="0.25">
      <c r="B36" s="427"/>
      <c r="C36" s="427"/>
    </row>
    <row r="37" spans="2:3" ht="15" hidden="1" x14ac:dyDescent="0.25">
      <c r="B37" s="427"/>
      <c r="C37" s="427"/>
    </row>
    <row r="38" spans="2:3" ht="15" hidden="1" x14ac:dyDescent="0.25">
      <c r="B38" s="427"/>
      <c r="C38" s="427"/>
    </row>
    <row r="39" spans="2:3" ht="15" hidden="1" x14ac:dyDescent="0.25">
      <c r="B39" s="427"/>
      <c r="C39" s="427"/>
    </row>
    <row r="40" spans="2:3" ht="15" hidden="1" x14ac:dyDescent="0.25">
      <c r="B40" s="427"/>
      <c r="C40" s="427"/>
    </row>
    <row r="41" spans="2:3" ht="13.2" x14ac:dyDescent="0.25"/>
  </sheetData>
  <sheetProtection algorithmName="SHA-512" hashValue="KnI17epFZb/gzW0TK6tRhsk8/gJDQwoFGT7Ingg/QFvQwIPY0dA0rK3IcMXTF8RZOgZOwOC5yEHFk+Cue6c/kA==" saltValue="Okw6VLYaTRdFGb2FgIJOcw==" spinCount="100000" sheet="1" objects="1" scenarios="1"/>
  <mergeCells count="2">
    <mergeCell ref="B4:C4"/>
    <mergeCell ref="B13:C13"/>
  </mergeCells>
  <pageMargins left="0.7" right="0.7" top="0.75" bottom="0.75" header="0.3" footer="0.3"/>
  <pageSetup paperSize="9" scale="99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גיליון6">
    <tabColor rgb="FFA1C0DD"/>
    <pageSetUpPr fitToPage="1"/>
  </sheetPr>
  <dimension ref="A1:Z70"/>
  <sheetViews>
    <sheetView showGridLines="0" rightToLeft="1" zoomScale="85" zoomScaleNormal="85" workbookViewId="0">
      <pane xSplit="1" ySplit="2" topLeftCell="B39" activePane="bottomRight" state="frozen"/>
      <selection activeCell="C255" sqref="C255"/>
      <selection pane="topRight" activeCell="C255" sqref="C255"/>
      <selection pane="bottomLeft" activeCell="C255" sqref="C255"/>
      <selection pane="bottomRight" activeCell="A43" sqref="A43:L43"/>
    </sheetView>
  </sheetViews>
  <sheetFormatPr defaultColWidth="9.21875" defaultRowHeight="13.2" outlineLevelCol="1" x14ac:dyDescent="0.25"/>
  <cols>
    <col min="1" max="1" width="5.5546875" style="7" customWidth="1"/>
    <col min="2" max="2" width="25.44140625" style="7" customWidth="1"/>
    <col min="3" max="3" width="31" style="7" customWidth="1"/>
    <col min="4" max="4" width="13.5546875" style="7" customWidth="1"/>
    <col min="5" max="5" width="12.5546875" style="7" customWidth="1"/>
    <col min="6" max="6" width="10.5546875" style="7" customWidth="1"/>
    <col min="7" max="7" width="10.21875" style="7" customWidth="1"/>
    <col min="8" max="8" width="13.44140625" style="7" customWidth="1"/>
    <col min="9" max="9" width="22.77734375" style="7" customWidth="1"/>
    <col min="10" max="10" width="12" style="7" customWidth="1" collapsed="1"/>
    <col min="11" max="11" width="12" style="7" customWidth="1"/>
    <col min="12" max="12" width="12" style="7" customWidth="1" collapsed="1"/>
    <col min="13" max="13" width="12.5546875" style="31" hidden="1" customWidth="1" outlineLevel="1"/>
    <col min="14" max="15" width="9.21875" style="7" hidden="1" customWidth="1" outlineLevel="1"/>
    <col min="16" max="16" width="23.77734375" style="7" hidden="1" customWidth="1" outlineLevel="1"/>
    <col min="17" max="17" width="12.77734375" style="7" hidden="1" customWidth="1" outlineLevel="1"/>
    <col min="18" max="18" width="23" style="7" hidden="1" customWidth="1" outlineLevel="1"/>
    <col min="19" max="19" width="9" style="7" customWidth="1" collapsed="1"/>
    <col min="20" max="20" width="10" style="7" hidden="1" customWidth="1" outlineLevel="1"/>
    <col min="21" max="22" width="9.21875" style="7" hidden="1" customWidth="1" outlineLevel="1"/>
    <col min="23" max="23" width="17" style="7" hidden="1" customWidth="1" outlineLevel="1"/>
    <col min="24" max="24" width="11.21875" style="7" hidden="1" customWidth="1" outlineLevel="1"/>
    <col min="25" max="25" width="22.77734375" style="7" hidden="1" customWidth="1" outlineLevel="1"/>
    <col min="26" max="26" width="12.21875" style="7" customWidth="1" collapsed="1"/>
    <col min="27" max="16384" width="9.21875" style="7"/>
  </cols>
  <sheetData>
    <row r="1" spans="1:26" s="30" customFormat="1" ht="72.75" customHeight="1" thickBot="1" x14ac:dyDescent="0.35">
      <c r="A1" s="677" t="s">
        <v>148</v>
      </c>
      <c r="B1" s="678"/>
      <c r="C1" s="679"/>
      <c r="D1" s="682" t="str">
        <f>IF(A59=6,B55,"")</f>
        <v/>
      </c>
      <c r="E1" s="683"/>
      <c r="F1" s="684"/>
      <c r="G1" s="255"/>
      <c r="H1" s="256"/>
      <c r="I1" s="527"/>
      <c r="J1" s="682" t="str">
        <f>IF(A59=6,B56,"")</f>
        <v/>
      </c>
      <c r="K1" s="683"/>
      <c r="L1" s="684"/>
      <c r="M1" s="649" t="s">
        <v>118</v>
      </c>
      <c r="N1" s="649"/>
      <c r="O1" s="650"/>
      <c r="P1" s="641" t="s">
        <v>126</v>
      </c>
      <c r="Q1" s="642"/>
      <c r="R1" s="117">
        <v>0</v>
      </c>
      <c r="S1" s="52" t="s">
        <v>59</v>
      </c>
      <c r="T1" s="651" t="s">
        <v>185</v>
      </c>
      <c r="U1" s="652"/>
      <c r="V1" s="653"/>
      <c r="W1" s="680" t="s">
        <v>87</v>
      </c>
      <c r="X1" s="681"/>
      <c r="Y1" s="50"/>
      <c r="Z1" s="56" t="s">
        <v>172</v>
      </c>
    </row>
    <row r="2" spans="1:26" ht="39.6" x14ac:dyDescent="0.25">
      <c r="A2" s="250" t="s">
        <v>0</v>
      </c>
      <c r="B2" s="258" t="s">
        <v>64</v>
      </c>
      <c r="C2" s="258" t="s">
        <v>166</v>
      </c>
      <c r="D2" s="250" t="s">
        <v>272</v>
      </c>
      <c r="E2" s="250" t="s">
        <v>146</v>
      </c>
      <c r="F2" s="250" t="s">
        <v>191</v>
      </c>
      <c r="G2" s="251" t="s">
        <v>192</v>
      </c>
      <c r="H2" s="250" t="s">
        <v>164</v>
      </c>
      <c r="I2" s="251" t="s">
        <v>249</v>
      </c>
      <c r="J2" s="257" t="s">
        <v>50</v>
      </c>
      <c r="K2" s="251" t="s">
        <v>167</v>
      </c>
      <c r="L2" s="257" t="s">
        <v>147</v>
      </c>
      <c r="M2" s="75" t="s">
        <v>170</v>
      </c>
      <c r="N2" s="27" t="s">
        <v>49</v>
      </c>
      <c r="O2" s="27" t="s">
        <v>60</v>
      </c>
      <c r="P2" s="27" t="s">
        <v>58</v>
      </c>
      <c r="Q2" s="27" t="s">
        <v>127</v>
      </c>
      <c r="R2" s="48" t="s">
        <v>18</v>
      </c>
      <c r="S2" s="53"/>
      <c r="T2" s="51" t="s">
        <v>170</v>
      </c>
      <c r="U2" s="42" t="s">
        <v>49</v>
      </c>
      <c r="V2" s="42" t="s">
        <v>60</v>
      </c>
      <c r="W2" s="42" t="s">
        <v>85</v>
      </c>
      <c r="X2" s="42" t="s">
        <v>81</v>
      </c>
      <c r="Y2" s="49" t="s">
        <v>18</v>
      </c>
      <c r="Z2" s="57"/>
    </row>
    <row r="3" spans="1:26" s="32" customFormat="1" ht="30" customHeight="1" x14ac:dyDescent="0.25">
      <c r="A3" s="252">
        <v>1</v>
      </c>
      <c r="B3" s="126" t="s">
        <v>149</v>
      </c>
      <c r="C3" s="129" t="s">
        <v>348</v>
      </c>
      <c r="D3" s="129" t="s">
        <v>149</v>
      </c>
      <c r="E3" s="129">
        <v>123123</v>
      </c>
      <c r="F3" s="127">
        <v>20000</v>
      </c>
      <c r="G3" s="137">
        <f t="shared" ref="G3" si="0">IF(D3="פטנט",1,)</f>
        <v>1</v>
      </c>
      <c r="H3" s="128" t="s">
        <v>47</v>
      </c>
      <c r="I3" s="254" t="s">
        <v>299</v>
      </c>
      <c r="J3" s="253">
        <f t="shared" ref="J3" si="1">F3*G3</f>
        <v>20000</v>
      </c>
      <c r="K3" s="254">
        <v>0</v>
      </c>
      <c r="L3" s="253">
        <f>IF(AND(D3="פטנט",1400000000-K3&gt;0),IF(D3="פטנט",MIN(1400000000-K3,(G3*F3)),G3*F3)*IF($D$44&gt;5,0,1),J3)</f>
        <v>20000</v>
      </c>
      <c r="M3" s="76">
        <f t="shared" ref="M3" si="2">IF(L3&gt;0,L3/G3,0)</f>
        <v>20000</v>
      </c>
      <c r="N3" s="24">
        <f t="shared" ref="N3" si="3">G3</f>
        <v>1</v>
      </c>
      <c r="O3" s="119">
        <f t="shared" ref="O3" si="4">IF($R$1&gt;0,1-$R$1,100%)</f>
        <v>1</v>
      </c>
      <c r="P3" s="35">
        <f t="shared" ref="P3" si="5">M3*N3*O3</f>
        <v>20000</v>
      </c>
      <c r="Q3" s="36"/>
      <c r="R3" s="38" t="str">
        <f t="shared" ref="R3" si="6">IF(Q3&gt;0,(VLOOKUP(Q3,$Q$50:$R$55,2,0)),"")</f>
        <v/>
      </c>
      <c r="S3" s="54"/>
      <c r="T3" s="37">
        <f t="shared" ref="T3" si="7">M3</f>
        <v>20000</v>
      </c>
      <c r="U3" s="23">
        <f t="shared" ref="U3" si="8">N3</f>
        <v>1</v>
      </c>
      <c r="V3" s="34">
        <f t="shared" ref="V3" si="9">IF($Y$1&gt;0,((1-$Y$1)*(1-$R$1)),O3)</f>
        <v>1</v>
      </c>
      <c r="W3" s="43">
        <f>T3*U3*V3</f>
        <v>20000</v>
      </c>
      <c r="X3" s="36"/>
      <c r="Y3" s="38" t="str">
        <f t="shared" ref="Y3" si="10">IF(X3&gt;0,(VLOOKUP(X3,$Q$50:$R$55,2,0)),"")</f>
        <v/>
      </c>
      <c r="Z3" s="58"/>
    </row>
    <row r="4" spans="1:26" s="32" customFormat="1" ht="30" customHeight="1" x14ac:dyDescent="0.25">
      <c r="A4" s="227">
        <v>2</v>
      </c>
      <c r="B4" s="126" t="s">
        <v>349</v>
      </c>
      <c r="C4" s="129" t="s">
        <v>350</v>
      </c>
      <c r="D4" s="129" t="s">
        <v>15</v>
      </c>
      <c r="E4" s="129"/>
      <c r="F4" s="127">
        <v>10000</v>
      </c>
      <c r="G4" s="137">
        <v>1</v>
      </c>
      <c r="H4" s="128" t="s">
        <v>47</v>
      </c>
      <c r="I4" s="127"/>
      <c r="J4" s="229">
        <f>F4*G4</f>
        <v>10000</v>
      </c>
      <c r="K4" s="127"/>
      <c r="L4" s="253">
        <f t="shared" ref="L4:L43" si="11">IF(AND(D4="פטנט",1400000000-K4&gt;0),IF(D4="פטנט",MIN(1400000000-K4,(G4*F4)),G4*F4)*IF($D$44&gt;5,0,1),J4)</f>
        <v>10000</v>
      </c>
      <c r="M4" s="76">
        <f t="shared" ref="M4:M42" si="12">IF(L4&gt;0,L4/G4,0)</f>
        <v>10000</v>
      </c>
      <c r="N4" s="24">
        <f t="shared" ref="N4:N42" si="13">G4</f>
        <v>1</v>
      </c>
      <c r="O4" s="119">
        <f t="shared" ref="O4" si="14">IF($R$1&gt;0,1-$R$1,100%)</f>
        <v>1</v>
      </c>
      <c r="P4" s="35">
        <f t="shared" ref="P4" si="15">M4*N4*O4</f>
        <v>10000</v>
      </c>
      <c r="Q4" s="36"/>
      <c r="R4" s="38" t="str">
        <f t="shared" ref="R4" si="16">IF(Q4&gt;0,(VLOOKUP(Q4,$Q$50:$R$55,2,0)),"")</f>
        <v/>
      </c>
      <c r="S4" s="54"/>
      <c r="T4" s="37">
        <f t="shared" ref="T4" si="17">M4</f>
        <v>10000</v>
      </c>
      <c r="U4" s="23">
        <f t="shared" ref="U4" si="18">N4</f>
        <v>1</v>
      </c>
      <c r="V4" s="34">
        <f t="shared" ref="V4" si="19">IF($Y$1&gt;0,((1-$Y$1)*(1-$R$1)),O4)</f>
        <v>1</v>
      </c>
      <c r="W4" s="43">
        <f t="shared" ref="W4" si="20">T4*U4*V4</f>
        <v>10000</v>
      </c>
      <c r="X4" s="36"/>
      <c r="Y4" s="38" t="str">
        <f t="shared" ref="Y4" si="21">IF(X4&gt;0,(VLOOKUP(X4,$Q$50:$R$55,2,0)),"")</f>
        <v/>
      </c>
      <c r="Z4" s="58"/>
    </row>
    <row r="5" spans="1:26" s="32" customFormat="1" ht="30" customHeight="1" x14ac:dyDescent="0.25">
      <c r="A5" s="227">
        <v>3</v>
      </c>
      <c r="B5" s="126"/>
      <c r="C5" s="129"/>
      <c r="D5" s="129"/>
      <c r="E5" s="129"/>
      <c r="F5" s="127"/>
      <c r="G5" s="137"/>
      <c r="H5" s="128"/>
      <c r="I5" s="127"/>
      <c r="J5" s="229">
        <f t="shared" ref="J5" si="22">F5*G5</f>
        <v>0</v>
      </c>
      <c r="K5" s="127"/>
      <c r="L5" s="253">
        <f t="shared" si="11"/>
        <v>0</v>
      </c>
      <c r="M5" s="76">
        <f t="shared" si="12"/>
        <v>0</v>
      </c>
      <c r="N5" s="24">
        <f t="shared" si="13"/>
        <v>0</v>
      </c>
      <c r="O5" s="119">
        <f t="shared" ref="O5" si="23">IF($R$1&gt;0,1-$R$1,100%)</f>
        <v>1</v>
      </c>
      <c r="P5" s="35">
        <f t="shared" ref="P5" si="24">M5*N5*O5</f>
        <v>0</v>
      </c>
      <c r="Q5" s="36"/>
      <c r="R5" s="38" t="str">
        <f t="shared" ref="R5" si="25">IF(Q5&gt;0,(VLOOKUP(Q5,$Q$50:$R$55,2,0)),"")</f>
        <v/>
      </c>
      <c r="S5" s="54"/>
      <c r="T5" s="37">
        <f t="shared" ref="T5" si="26">M5</f>
        <v>0</v>
      </c>
      <c r="U5" s="23">
        <f t="shared" ref="U5" si="27">N5</f>
        <v>0</v>
      </c>
      <c r="V5" s="34">
        <f t="shared" ref="V5" si="28">IF($Y$1&gt;0,((1-$Y$1)*(1-$R$1)),O5)</f>
        <v>1</v>
      </c>
      <c r="W5" s="43">
        <f t="shared" ref="W5" si="29">T5*U5*V5</f>
        <v>0</v>
      </c>
      <c r="X5" s="36"/>
      <c r="Y5" s="38" t="str">
        <f t="shared" ref="Y5" si="30">IF(X5&gt;0,(VLOOKUP(X5,$Q$50:$R$55,2,0)),"")</f>
        <v/>
      </c>
      <c r="Z5" s="58"/>
    </row>
    <row r="6" spans="1:26" s="32" customFormat="1" ht="30" customHeight="1" x14ac:dyDescent="0.25">
      <c r="A6" s="227">
        <v>4</v>
      </c>
      <c r="B6" s="126"/>
      <c r="C6" s="129"/>
      <c r="D6" s="129"/>
      <c r="E6" s="129"/>
      <c r="F6" s="127"/>
      <c r="G6" s="137">
        <f t="shared" ref="G6" si="31">IF(D6="פטנט",1,)</f>
        <v>0</v>
      </c>
      <c r="H6" s="128"/>
      <c r="I6" s="127"/>
      <c r="J6" s="229">
        <f t="shared" ref="J6:J42" si="32">F6*G6</f>
        <v>0</v>
      </c>
      <c r="K6" s="127"/>
      <c r="L6" s="253">
        <f t="shared" si="11"/>
        <v>0</v>
      </c>
      <c r="M6" s="76">
        <f t="shared" si="12"/>
        <v>0</v>
      </c>
      <c r="N6" s="24">
        <f t="shared" si="13"/>
        <v>0</v>
      </c>
      <c r="O6" s="119">
        <f t="shared" ref="O6:O42" si="33">IF($R$1&gt;0,1-$R$1,100%)</f>
        <v>1</v>
      </c>
      <c r="P6" s="35">
        <f t="shared" ref="P6:P42" si="34">M6*N6*O6</f>
        <v>0</v>
      </c>
      <c r="Q6" s="36"/>
      <c r="R6" s="38" t="str">
        <f t="shared" ref="R6:R42" si="35">IF(Q6&gt;0,(VLOOKUP(Q6,$Q$50:$R$55,2,0)),"")</f>
        <v/>
      </c>
      <c r="S6" s="54"/>
      <c r="T6" s="37">
        <f t="shared" ref="T6:T42" si="36">M6</f>
        <v>0</v>
      </c>
      <c r="U6" s="23">
        <f t="shared" ref="U6:U42" si="37">N6</f>
        <v>0</v>
      </c>
      <c r="V6" s="34">
        <f t="shared" ref="V6:V42" si="38">IF($Y$1&gt;0,((1-$Y$1)*(1-$R$1)),O6)</f>
        <v>1</v>
      </c>
      <c r="W6" s="43">
        <f t="shared" ref="W6" si="39">T6*U6*V6</f>
        <v>0</v>
      </c>
      <c r="X6" s="36"/>
      <c r="Y6" s="38" t="str">
        <f t="shared" ref="Y6:Y42" si="40">IF(X6&gt;0,(VLOOKUP(X6,$Q$50:$R$55,2,0)),"")</f>
        <v/>
      </c>
      <c r="Z6" s="58"/>
    </row>
    <row r="7" spans="1:26" s="32" customFormat="1" ht="30" customHeight="1" x14ac:dyDescent="0.25">
      <c r="A7" s="227">
        <v>5</v>
      </c>
      <c r="B7" s="126"/>
      <c r="C7" s="129"/>
      <c r="D7" s="129"/>
      <c r="E7" s="129"/>
      <c r="F7" s="127"/>
      <c r="G7" s="137">
        <f t="shared" ref="G7:G42" si="41">IF(D7="פטנט",1,)</f>
        <v>0</v>
      </c>
      <c r="H7" s="128"/>
      <c r="I7" s="127"/>
      <c r="J7" s="229">
        <f t="shared" si="32"/>
        <v>0</v>
      </c>
      <c r="K7" s="127"/>
      <c r="L7" s="253">
        <f t="shared" si="11"/>
        <v>0</v>
      </c>
      <c r="M7" s="76">
        <f t="shared" si="12"/>
        <v>0</v>
      </c>
      <c r="N7" s="24">
        <f t="shared" si="13"/>
        <v>0</v>
      </c>
      <c r="O7" s="119">
        <f t="shared" si="33"/>
        <v>1</v>
      </c>
      <c r="P7" s="35">
        <f t="shared" si="34"/>
        <v>0</v>
      </c>
      <c r="Q7" s="36"/>
      <c r="R7" s="38" t="str">
        <f t="shared" si="35"/>
        <v/>
      </c>
      <c r="S7" s="54"/>
      <c r="T7" s="37">
        <f t="shared" si="36"/>
        <v>0</v>
      </c>
      <c r="U7" s="23">
        <f t="shared" si="37"/>
        <v>0</v>
      </c>
      <c r="V7" s="34">
        <f t="shared" si="38"/>
        <v>1</v>
      </c>
      <c r="W7" s="43">
        <f t="shared" ref="W7:W42" si="42">T7*U7*V7</f>
        <v>0</v>
      </c>
      <c r="X7" s="36"/>
      <c r="Y7" s="38" t="str">
        <f t="shared" si="40"/>
        <v/>
      </c>
      <c r="Z7" s="58"/>
    </row>
    <row r="8" spans="1:26" s="32" customFormat="1" ht="30" customHeight="1" x14ac:dyDescent="0.25">
      <c r="A8" s="227">
        <v>6</v>
      </c>
      <c r="B8" s="126"/>
      <c r="C8" s="129"/>
      <c r="D8" s="129"/>
      <c r="E8" s="129"/>
      <c r="F8" s="127"/>
      <c r="G8" s="137">
        <f t="shared" si="41"/>
        <v>0</v>
      </c>
      <c r="H8" s="128"/>
      <c r="I8" s="127"/>
      <c r="J8" s="229">
        <f t="shared" si="32"/>
        <v>0</v>
      </c>
      <c r="K8" s="127"/>
      <c r="L8" s="253">
        <f t="shared" si="11"/>
        <v>0</v>
      </c>
      <c r="M8" s="76">
        <f t="shared" si="12"/>
        <v>0</v>
      </c>
      <c r="N8" s="24">
        <f t="shared" si="13"/>
        <v>0</v>
      </c>
      <c r="O8" s="119">
        <f t="shared" si="33"/>
        <v>1</v>
      </c>
      <c r="P8" s="35">
        <f t="shared" si="34"/>
        <v>0</v>
      </c>
      <c r="Q8" s="36"/>
      <c r="R8" s="38" t="str">
        <f t="shared" si="35"/>
        <v/>
      </c>
      <c r="S8" s="54"/>
      <c r="T8" s="37">
        <f t="shared" si="36"/>
        <v>0</v>
      </c>
      <c r="U8" s="23">
        <f t="shared" si="37"/>
        <v>0</v>
      </c>
      <c r="V8" s="34">
        <f t="shared" si="38"/>
        <v>1</v>
      </c>
      <c r="W8" s="43">
        <f t="shared" si="42"/>
        <v>0</v>
      </c>
      <c r="X8" s="36"/>
      <c r="Y8" s="38" t="str">
        <f t="shared" si="40"/>
        <v/>
      </c>
      <c r="Z8" s="58"/>
    </row>
    <row r="9" spans="1:26" s="32" customFormat="1" ht="30" customHeight="1" x14ac:dyDescent="0.25">
      <c r="A9" s="227">
        <v>7</v>
      </c>
      <c r="B9" s="126"/>
      <c r="C9" s="129"/>
      <c r="D9" s="129"/>
      <c r="E9" s="129"/>
      <c r="F9" s="127"/>
      <c r="G9" s="137">
        <f t="shared" si="41"/>
        <v>0</v>
      </c>
      <c r="H9" s="128"/>
      <c r="I9" s="127"/>
      <c r="J9" s="229">
        <f t="shared" si="32"/>
        <v>0</v>
      </c>
      <c r="K9" s="127"/>
      <c r="L9" s="253">
        <f t="shared" si="11"/>
        <v>0</v>
      </c>
      <c r="M9" s="76">
        <f t="shared" si="12"/>
        <v>0</v>
      </c>
      <c r="N9" s="24">
        <f t="shared" si="13"/>
        <v>0</v>
      </c>
      <c r="O9" s="119">
        <f t="shared" si="33"/>
        <v>1</v>
      </c>
      <c r="P9" s="35">
        <f t="shared" si="34"/>
        <v>0</v>
      </c>
      <c r="Q9" s="36"/>
      <c r="R9" s="38" t="str">
        <f t="shared" si="35"/>
        <v/>
      </c>
      <c r="S9" s="54"/>
      <c r="T9" s="37">
        <f t="shared" si="36"/>
        <v>0</v>
      </c>
      <c r="U9" s="23">
        <f t="shared" si="37"/>
        <v>0</v>
      </c>
      <c r="V9" s="34">
        <f t="shared" si="38"/>
        <v>1</v>
      </c>
      <c r="W9" s="43">
        <f t="shared" si="42"/>
        <v>0</v>
      </c>
      <c r="X9" s="36"/>
      <c r="Y9" s="38" t="str">
        <f t="shared" si="40"/>
        <v/>
      </c>
      <c r="Z9" s="58"/>
    </row>
    <row r="10" spans="1:26" s="32" customFormat="1" ht="30" customHeight="1" x14ac:dyDescent="0.25">
      <c r="A10" s="227">
        <v>8</v>
      </c>
      <c r="B10" s="126"/>
      <c r="C10" s="130"/>
      <c r="D10" s="129"/>
      <c r="E10" s="130"/>
      <c r="F10" s="127"/>
      <c r="G10" s="137">
        <f t="shared" si="41"/>
        <v>0</v>
      </c>
      <c r="H10" s="128"/>
      <c r="I10" s="127"/>
      <c r="J10" s="229">
        <f t="shared" si="32"/>
        <v>0</v>
      </c>
      <c r="K10" s="127"/>
      <c r="L10" s="253">
        <f t="shared" si="11"/>
        <v>0</v>
      </c>
      <c r="M10" s="76">
        <f t="shared" si="12"/>
        <v>0</v>
      </c>
      <c r="N10" s="24">
        <f t="shared" si="13"/>
        <v>0</v>
      </c>
      <c r="O10" s="119">
        <f t="shared" si="33"/>
        <v>1</v>
      </c>
      <c r="P10" s="35">
        <f t="shared" si="34"/>
        <v>0</v>
      </c>
      <c r="Q10" s="36"/>
      <c r="R10" s="38" t="str">
        <f t="shared" si="35"/>
        <v/>
      </c>
      <c r="S10" s="54"/>
      <c r="T10" s="37">
        <f t="shared" si="36"/>
        <v>0</v>
      </c>
      <c r="U10" s="23">
        <f t="shared" si="37"/>
        <v>0</v>
      </c>
      <c r="V10" s="34">
        <f t="shared" si="38"/>
        <v>1</v>
      </c>
      <c r="W10" s="43">
        <f t="shared" si="42"/>
        <v>0</v>
      </c>
      <c r="X10" s="36"/>
      <c r="Y10" s="38" t="str">
        <f t="shared" si="40"/>
        <v/>
      </c>
      <c r="Z10" s="58"/>
    </row>
    <row r="11" spans="1:26" s="32" customFormat="1" ht="30" customHeight="1" x14ac:dyDescent="0.25">
      <c r="A11" s="227">
        <v>9</v>
      </c>
      <c r="B11" s="126"/>
      <c r="C11" s="130"/>
      <c r="D11" s="129"/>
      <c r="E11" s="130"/>
      <c r="F11" s="127"/>
      <c r="G11" s="137">
        <f t="shared" si="41"/>
        <v>0</v>
      </c>
      <c r="H11" s="128"/>
      <c r="I11" s="127"/>
      <c r="J11" s="229">
        <f t="shared" si="32"/>
        <v>0</v>
      </c>
      <c r="K11" s="127"/>
      <c r="L11" s="253">
        <f t="shared" si="11"/>
        <v>0</v>
      </c>
      <c r="M11" s="76">
        <f t="shared" si="12"/>
        <v>0</v>
      </c>
      <c r="N11" s="24">
        <f t="shared" si="13"/>
        <v>0</v>
      </c>
      <c r="O11" s="119">
        <f t="shared" si="33"/>
        <v>1</v>
      </c>
      <c r="P11" s="35">
        <f t="shared" si="34"/>
        <v>0</v>
      </c>
      <c r="Q11" s="36"/>
      <c r="R11" s="38" t="str">
        <f t="shared" si="35"/>
        <v/>
      </c>
      <c r="S11" s="54"/>
      <c r="T11" s="37">
        <f t="shared" si="36"/>
        <v>0</v>
      </c>
      <c r="U11" s="23">
        <f t="shared" si="37"/>
        <v>0</v>
      </c>
      <c r="V11" s="34">
        <f t="shared" si="38"/>
        <v>1</v>
      </c>
      <c r="W11" s="43">
        <f t="shared" si="42"/>
        <v>0</v>
      </c>
      <c r="X11" s="36"/>
      <c r="Y11" s="38" t="str">
        <f t="shared" si="40"/>
        <v/>
      </c>
      <c r="Z11" s="58"/>
    </row>
    <row r="12" spans="1:26" s="32" customFormat="1" ht="30" customHeight="1" x14ac:dyDescent="0.25">
      <c r="A12" s="227">
        <v>10</v>
      </c>
      <c r="B12" s="126"/>
      <c r="C12" s="130"/>
      <c r="D12" s="129"/>
      <c r="E12" s="130"/>
      <c r="F12" s="127"/>
      <c r="G12" s="137">
        <f t="shared" si="41"/>
        <v>0</v>
      </c>
      <c r="H12" s="128"/>
      <c r="I12" s="127"/>
      <c r="J12" s="229">
        <f t="shared" si="32"/>
        <v>0</v>
      </c>
      <c r="K12" s="127"/>
      <c r="L12" s="253">
        <f t="shared" si="11"/>
        <v>0</v>
      </c>
      <c r="M12" s="76">
        <f t="shared" si="12"/>
        <v>0</v>
      </c>
      <c r="N12" s="24">
        <f t="shared" si="13"/>
        <v>0</v>
      </c>
      <c r="O12" s="119">
        <f t="shared" si="33"/>
        <v>1</v>
      </c>
      <c r="P12" s="35">
        <f t="shared" si="34"/>
        <v>0</v>
      </c>
      <c r="Q12" s="36"/>
      <c r="R12" s="38" t="str">
        <f t="shared" si="35"/>
        <v/>
      </c>
      <c r="S12" s="54"/>
      <c r="T12" s="37">
        <f t="shared" si="36"/>
        <v>0</v>
      </c>
      <c r="U12" s="23">
        <f t="shared" si="37"/>
        <v>0</v>
      </c>
      <c r="V12" s="34">
        <f t="shared" si="38"/>
        <v>1</v>
      </c>
      <c r="W12" s="43">
        <f t="shared" si="42"/>
        <v>0</v>
      </c>
      <c r="X12" s="36"/>
      <c r="Y12" s="38" t="str">
        <f t="shared" si="40"/>
        <v/>
      </c>
      <c r="Z12" s="58"/>
    </row>
    <row r="13" spans="1:26" s="32" customFormat="1" ht="30" customHeight="1" x14ac:dyDescent="0.25">
      <c r="A13" s="227">
        <v>11</v>
      </c>
      <c r="B13" s="126"/>
      <c r="C13" s="130"/>
      <c r="D13" s="129"/>
      <c r="E13" s="130"/>
      <c r="F13" s="127"/>
      <c r="G13" s="137">
        <f t="shared" si="41"/>
        <v>0</v>
      </c>
      <c r="H13" s="128"/>
      <c r="I13" s="127"/>
      <c r="J13" s="229">
        <f t="shared" si="32"/>
        <v>0</v>
      </c>
      <c r="K13" s="127"/>
      <c r="L13" s="253">
        <f t="shared" si="11"/>
        <v>0</v>
      </c>
      <c r="M13" s="76">
        <f t="shared" si="12"/>
        <v>0</v>
      </c>
      <c r="N13" s="24">
        <f t="shared" si="13"/>
        <v>0</v>
      </c>
      <c r="O13" s="119">
        <f t="shared" si="33"/>
        <v>1</v>
      </c>
      <c r="P13" s="35">
        <f t="shared" si="34"/>
        <v>0</v>
      </c>
      <c r="Q13" s="36"/>
      <c r="R13" s="38" t="str">
        <f t="shared" si="35"/>
        <v/>
      </c>
      <c r="S13" s="54"/>
      <c r="T13" s="37">
        <f t="shared" si="36"/>
        <v>0</v>
      </c>
      <c r="U13" s="23">
        <f t="shared" si="37"/>
        <v>0</v>
      </c>
      <c r="V13" s="34">
        <f t="shared" si="38"/>
        <v>1</v>
      </c>
      <c r="W13" s="43">
        <f t="shared" si="42"/>
        <v>0</v>
      </c>
      <c r="X13" s="36"/>
      <c r="Y13" s="38" t="str">
        <f t="shared" si="40"/>
        <v/>
      </c>
      <c r="Z13" s="58"/>
    </row>
    <row r="14" spans="1:26" s="32" customFormat="1" ht="30" customHeight="1" x14ac:dyDescent="0.25">
      <c r="A14" s="227">
        <v>12</v>
      </c>
      <c r="B14" s="126"/>
      <c r="C14" s="130"/>
      <c r="D14" s="129"/>
      <c r="E14" s="130"/>
      <c r="F14" s="127"/>
      <c r="G14" s="137">
        <f t="shared" si="41"/>
        <v>0</v>
      </c>
      <c r="H14" s="128"/>
      <c r="I14" s="127"/>
      <c r="J14" s="229">
        <f t="shared" si="32"/>
        <v>0</v>
      </c>
      <c r="K14" s="127"/>
      <c r="L14" s="253">
        <f t="shared" si="11"/>
        <v>0</v>
      </c>
      <c r="M14" s="76">
        <f t="shared" si="12"/>
        <v>0</v>
      </c>
      <c r="N14" s="24">
        <f t="shared" si="13"/>
        <v>0</v>
      </c>
      <c r="O14" s="119">
        <f t="shared" si="33"/>
        <v>1</v>
      </c>
      <c r="P14" s="35">
        <f t="shared" si="34"/>
        <v>0</v>
      </c>
      <c r="Q14" s="36"/>
      <c r="R14" s="38" t="str">
        <f t="shared" si="35"/>
        <v/>
      </c>
      <c r="S14" s="54"/>
      <c r="T14" s="37">
        <f t="shared" si="36"/>
        <v>0</v>
      </c>
      <c r="U14" s="23">
        <f t="shared" si="37"/>
        <v>0</v>
      </c>
      <c r="V14" s="34">
        <f t="shared" si="38"/>
        <v>1</v>
      </c>
      <c r="W14" s="43">
        <f t="shared" si="42"/>
        <v>0</v>
      </c>
      <c r="X14" s="36"/>
      <c r="Y14" s="38" t="str">
        <f t="shared" si="40"/>
        <v/>
      </c>
      <c r="Z14" s="58"/>
    </row>
    <row r="15" spans="1:26" s="32" customFormat="1" ht="30" customHeight="1" x14ac:dyDescent="0.25">
      <c r="A15" s="227">
        <v>13</v>
      </c>
      <c r="B15" s="126"/>
      <c r="C15" s="130"/>
      <c r="D15" s="129"/>
      <c r="E15" s="130"/>
      <c r="F15" s="127"/>
      <c r="G15" s="137">
        <f t="shared" si="41"/>
        <v>0</v>
      </c>
      <c r="H15" s="128"/>
      <c r="I15" s="127"/>
      <c r="J15" s="229">
        <f t="shared" si="32"/>
        <v>0</v>
      </c>
      <c r="K15" s="127"/>
      <c r="L15" s="253">
        <f t="shared" si="11"/>
        <v>0</v>
      </c>
      <c r="M15" s="76">
        <f t="shared" si="12"/>
        <v>0</v>
      </c>
      <c r="N15" s="24">
        <f t="shared" si="13"/>
        <v>0</v>
      </c>
      <c r="O15" s="119">
        <f t="shared" si="33"/>
        <v>1</v>
      </c>
      <c r="P15" s="35">
        <f t="shared" si="34"/>
        <v>0</v>
      </c>
      <c r="Q15" s="36"/>
      <c r="R15" s="38" t="str">
        <f t="shared" si="35"/>
        <v/>
      </c>
      <c r="S15" s="54"/>
      <c r="T15" s="37">
        <f t="shared" si="36"/>
        <v>0</v>
      </c>
      <c r="U15" s="23">
        <f t="shared" si="37"/>
        <v>0</v>
      </c>
      <c r="V15" s="34">
        <f t="shared" si="38"/>
        <v>1</v>
      </c>
      <c r="W15" s="43">
        <f t="shared" si="42"/>
        <v>0</v>
      </c>
      <c r="X15" s="36"/>
      <c r="Y15" s="38" t="str">
        <f t="shared" si="40"/>
        <v/>
      </c>
      <c r="Z15" s="58"/>
    </row>
    <row r="16" spans="1:26" s="32" customFormat="1" ht="30" customHeight="1" x14ac:dyDescent="0.25">
      <c r="A16" s="227">
        <v>14</v>
      </c>
      <c r="B16" s="126"/>
      <c r="C16" s="130"/>
      <c r="D16" s="129"/>
      <c r="E16" s="130"/>
      <c r="F16" s="127"/>
      <c r="G16" s="137">
        <f t="shared" si="41"/>
        <v>0</v>
      </c>
      <c r="H16" s="128"/>
      <c r="I16" s="127"/>
      <c r="J16" s="229">
        <f t="shared" si="32"/>
        <v>0</v>
      </c>
      <c r="K16" s="127"/>
      <c r="L16" s="253">
        <f t="shared" si="11"/>
        <v>0</v>
      </c>
      <c r="M16" s="76">
        <f t="shared" si="12"/>
        <v>0</v>
      </c>
      <c r="N16" s="24">
        <f t="shared" si="13"/>
        <v>0</v>
      </c>
      <c r="O16" s="119">
        <f t="shared" si="33"/>
        <v>1</v>
      </c>
      <c r="P16" s="35">
        <f t="shared" si="34"/>
        <v>0</v>
      </c>
      <c r="Q16" s="36"/>
      <c r="R16" s="38" t="str">
        <f t="shared" si="35"/>
        <v/>
      </c>
      <c r="S16" s="54"/>
      <c r="T16" s="37">
        <f t="shared" si="36"/>
        <v>0</v>
      </c>
      <c r="U16" s="23">
        <f t="shared" si="37"/>
        <v>0</v>
      </c>
      <c r="V16" s="34">
        <f t="shared" si="38"/>
        <v>1</v>
      </c>
      <c r="W16" s="43">
        <f t="shared" si="42"/>
        <v>0</v>
      </c>
      <c r="X16" s="36"/>
      <c r="Y16" s="38" t="str">
        <f t="shared" si="40"/>
        <v/>
      </c>
      <c r="Z16" s="58"/>
    </row>
    <row r="17" spans="1:26" s="32" customFormat="1" ht="30" customHeight="1" x14ac:dyDescent="0.25">
      <c r="A17" s="227">
        <v>15</v>
      </c>
      <c r="B17" s="126"/>
      <c r="C17" s="130"/>
      <c r="D17" s="129"/>
      <c r="E17" s="130"/>
      <c r="F17" s="127"/>
      <c r="G17" s="137">
        <f t="shared" si="41"/>
        <v>0</v>
      </c>
      <c r="H17" s="128"/>
      <c r="I17" s="127"/>
      <c r="J17" s="229">
        <f t="shared" si="32"/>
        <v>0</v>
      </c>
      <c r="K17" s="127"/>
      <c r="L17" s="253">
        <f t="shared" si="11"/>
        <v>0</v>
      </c>
      <c r="M17" s="76">
        <f t="shared" si="12"/>
        <v>0</v>
      </c>
      <c r="N17" s="24">
        <f t="shared" si="13"/>
        <v>0</v>
      </c>
      <c r="O17" s="119">
        <f t="shared" si="33"/>
        <v>1</v>
      </c>
      <c r="P17" s="35">
        <f t="shared" si="34"/>
        <v>0</v>
      </c>
      <c r="Q17" s="36"/>
      <c r="R17" s="38" t="str">
        <f t="shared" si="35"/>
        <v/>
      </c>
      <c r="S17" s="54"/>
      <c r="T17" s="37">
        <f t="shared" si="36"/>
        <v>0</v>
      </c>
      <c r="U17" s="23">
        <f t="shared" si="37"/>
        <v>0</v>
      </c>
      <c r="V17" s="34">
        <f t="shared" si="38"/>
        <v>1</v>
      </c>
      <c r="W17" s="43">
        <f t="shared" si="42"/>
        <v>0</v>
      </c>
      <c r="X17" s="36"/>
      <c r="Y17" s="38" t="str">
        <f t="shared" si="40"/>
        <v/>
      </c>
      <c r="Z17" s="58"/>
    </row>
    <row r="18" spans="1:26" s="32" customFormat="1" ht="30" customHeight="1" x14ac:dyDescent="0.25">
      <c r="A18" s="227">
        <v>16</v>
      </c>
      <c r="B18" s="126"/>
      <c r="C18" s="130"/>
      <c r="D18" s="129"/>
      <c r="E18" s="130"/>
      <c r="F18" s="127"/>
      <c r="G18" s="137">
        <f t="shared" si="41"/>
        <v>0</v>
      </c>
      <c r="H18" s="128"/>
      <c r="I18" s="127"/>
      <c r="J18" s="229">
        <f t="shared" si="32"/>
        <v>0</v>
      </c>
      <c r="K18" s="127"/>
      <c r="L18" s="253">
        <f t="shared" si="11"/>
        <v>0</v>
      </c>
      <c r="M18" s="76">
        <f t="shared" si="12"/>
        <v>0</v>
      </c>
      <c r="N18" s="24">
        <f t="shared" si="13"/>
        <v>0</v>
      </c>
      <c r="O18" s="119">
        <f t="shared" si="33"/>
        <v>1</v>
      </c>
      <c r="P18" s="35">
        <f t="shared" si="34"/>
        <v>0</v>
      </c>
      <c r="Q18" s="36"/>
      <c r="R18" s="38" t="str">
        <f t="shared" si="35"/>
        <v/>
      </c>
      <c r="S18" s="54"/>
      <c r="T18" s="37">
        <f t="shared" si="36"/>
        <v>0</v>
      </c>
      <c r="U18" s="23">
        <f t="shared" si="37"/>
        <v>0</v>
      </c>
      <c r="V18" s="34">
        <f t="shared" si="38"/>
        <v>1</v>
      </c>
      <c r="W18" s="43">
        <f t="shared" si="42"/>
        <v>0</v>
      </c>
      <c r="X18" s="36"/>
      <c r="Y18" s="38" t="str">
        <f t="shared" si="40"/>
        <v/>
      </c>
      <c r="Z18" s="58"/>
    </row>
    <row r="19" spans="1:26" s="32" customFormat="1" ht="30" customHeight="1" x14ac:dyDescent="0.25">
      <c r="A19" s="227">
        <v>17</v>
      </c>
      <c r="B19" s="126"/>
      <c r="C19" s="130"/>
      <c r="D19" s="129"/>
      <c r="E19" s="130"/>
      <c r="F19" s="127"/>
      <c r="G19" s="137">
        <f t="shared" si="41"/>
        <v>0</v>
      </c>
      <c r="H19" s="128"/>
      <c r="I19" s="127"/>
      <c r="J19" s="229">
        <f t="shared" si="32"/>
        <v>0</v>
      </c>
      <c r="K19" s="127"/>
      <c r="L19" s="253">
        <f t="shared" si="11"/>
        <v>0</v>
      </c>
      <c r="M19" s="76">
        <f t="shared" si="12"/>
        <v>0</v>
      </c>
      <c r="N19" s="24">
        <f t="shared" si="13"/>
        <v>0</v>
      </c>
      <c r="O19" s="119">
        <f t="shared" si="33"/>
        <v>1</v>
      </c>
      <c r="P19" s="35">
        <f t="shared" si="34"/>
        <v>0</v>
      </c>
      <c r="Q19" s="36"/>
      <c r="R19" s="38" t="str">
        <f t="shared" si="35"/>
        <v/>
      </c>
      <c r="S19" s="54"/>
      <c r="T19" s="37">
        <f t="shared" si="36"/>
        <v>0</v>
      </c>
      <c r="U19" s="23">
        <f t="shared" si="37"/>
        <v>0</v>
      </c>
      <c r="V19" s="34">
        <f t="shared" si="38"/>
        <v>1</v>
      </c>
      <c r="W19" s="43">
        <f t="shared" si="42"/>
        <v>0</v>
      </c>
      <c r="X19" s="36"/>
      <c r="Y19" s="38" t="str">
        <f t="shared" si="40"/>
        <v/>
      </c>
      <c r="Z19" s="58"/>
    </row>
    <row r="20" spans="1:26" s="32" customFormat="1" ht="30" customHeight="1" x14ac:dyDescent="0.25">
      <c r="A20" s="227">
        <v>18</v>
      </c>
      <c r="B20" s="126"/>
      <c r="C20" s="130"/>
      <c r="D20" s="129"/>
      <c r="E20" s="130"/>
      <c r="F20" s="127"/>
      <c r="G20" s="137">
        <f t="shared" si="41"/>
        <v>0</v>
      </c>
      <c r="H20" s="128"/>
      <c r="I20" s="127"/>
      <c r="J20" s="229">
        <f t="shared" si="32"/>
        <v>0</v>
      </c>
      <c r="K20" s="127"/>
      <c r="L20" s="253">
        <f t="shared" si="11"/>
        <v>0</v>
      </c>
      <c r="M20" s="76">
        <f t="shared" si="12"/>
        <v>0</v>
      </c>
      <c r="N20" s="24">
        <f t="shared" si="13"/>
        <v>0</v>
      </c>
      <c r="O20" s="119">
        <f t="shared" si="33"/>
        <v>1</v>
      </c>
      <c r="P20" s="35">
        <f t="shared" si="34"/>
        <v>0</v>
      </c>
      <c r="Q20" s="36"/>
      <c r="R20" s="38" t="str">
        <f t="shared" si="35"/>
        <v/>
      </c>
      <c r="S20" s="54"/>
      <c r="T20" s="37">
        <f t="shared" si="36"/>
        <v>0</v>
      </c>
      <c r="U20" s="23">
        <f t="shared" si="37"/>
        <v>0</v>
      </c>
      <c r="V20" s="34">
        <f t="shared" si="38"/>
        <v>1</v>
      </c>
      <c r="W20" s="43">
        <f t="shared" si="42"/>
        <v>0</v>
      </c>
      <c r="X20" s="36"/>
      <c r="Y20" s="38" t="str">
        <f t="shared" si="40"/>
        <v/>
      </c>
      <c r="Z20" s="58"/>
    </row>
    <row r="21" spans="1:26" s="32" customFormat="1" ht="30" customHeight="1" x14ac:dyDescent="0.25">
      <c r="A21" s="227">
        <v>19</v>
      </c>
      <c r="B21" s="126"/>
      <c r="C21" s="130"/>
      <c r="D21" s="129"/>
      <c r="E21" s="130"/>
      <c r="F21" s="127"/>
      <c r="G21" s="137">
        <f t="shared" si="41"/>
        <v>0</v>
      </c>
      <c r="H21" s="128"/>
      <c r="I21" s="127"/>
      <c r="J21" s="229">
        <f t="shared" si="32"/>
        <v>0</v>
      </c>
      <c r="K21" s="127"/>
      <c r="L21" s="253">
        <f t="shared" si="11"/>
        <v>0</v>
      </c>
      <c r="M21" s="76">
        <f t="shared" si="12"/>
        <v>0</v>
      </c>
      <c r="N21" s="24">
        <f t="shared" si="13"/>
        <v>0</v>
      </c>
      <c r="O21" s="119">
        <f t="shared" si="33"/>
        <v>1</v>
      </c>
      <c r="P21" s="35">
        <f t="shared" si="34"/>
        <v>0</v>
      </c>
      <c r="Q21" s="36"/>
      <c r="R21" s="38" t="str">
        <f t="shared" si="35"/>
        <v/>
      </c>
      <c r="S21" s="54"/>
      <c r="T21" s="37">
        <f t="shared" si="36"/>
        <v>0</v>
      </c>
      <c r="U21" s="23">
        <f t="shared" si="37"/>
        <v>0</v>
      </c>
      <c r="V21" s="34">
        <f t="shared" si="38"/>
        <v>1</v>
      </c>
      <c r="W21" s="43">
        <f t="shared" si="42"/>
        <v>0</v>
      </c>
      <c r="X21" s="36"/>
      <c r="Y21" s="38" t="str">
        <f t="shared" si="40"/>
        <v/>
      </c>
      <c r="Z21" s="58"/>
    </row>
    <row r="22" spans="1:26" s="32" customFormat="1" ht="30" customHeight="1" x14ac:dyDescent="0.25">
      <c r="A22" s="227">
        <v>20</v>
      </c>
      <c r="B22" s="126"/>
      <c r="C22" s="130"/>
      <c r="D22" s="129"/>
      <c r="E22" s="130"/>
      <c r="F22" s="127"/>
      <c r="G22" s="137">
        <f t="shared" si="41"/>
        <v>0</v>
      </c>
      <c r="H22" s="128"/>
      <c r="I22" s="127"/>
      <c r="J22" s="229">
        <f t="shared" si="32"/>
        <v>0</v>
      </c>
      <c r="K22" s="127"/>
      <c r="L22" s="253">
        <f t="shared" si="11"/>
        <v>0</v>
      </c>
      <c r="M22" s="76">
        <f t="shared" si="12"/>
        <v>0</v>
      </c>
      <c r="N22" s="24">
        <f t="shared" si="13"/>
        <v>0</v>
      </c>
      <c r="O22" s="119">
        <f t="shared" si="33"/>
        <v>1</v>
      </c>
      <c r="P22" s="35">
        <f t="shared" si="34"/>
        <v>0</v>
      </c>
      <c r="Q22" s="36"/>
      <c r="R22" s="38" t="str">
        <f t="shared" si="35"/>
        <v/>
      </c>
      <c r="S22" s="54"/>
      <c r="T22" s="37">
        <f t="shared" si="36"/>
        <v>0</v>
      </c>
      <c r="U22" s="23">
        <f t="shared" si="37"/>
        <v>0</v>
      </c>
      <c r="V22" s="34">
        <f t="shared" si="38"/>
        <v>1</v>
      </c>
      <c r="W22" s="43">
        <f t="shared" si="42"/>
        <v>0</v>
      </c>
      <c r="X22" s="36"/>
      <c r="Y22" s="38" t="str">
        <f t="shared" si="40"/>
        <v/>
      </c>
      <c r="Z22" s="58"/>
    </row>
    <row r="23" spans="1:26" s="32" customFormat="1" ht="30" customHeight="1" x14ac:dyDescent="0.25">
      <c r="A23" s="227">
        <v>21</v>
      </c>
      <c r="B23" s="126"/>
      <c r="C23" s="130"/>
      <c r="D23" s="129"/>
      <c r="E23" s="130"/>
      <c r="F23" s="127"/>
      <c r="G23" s="137">
        <f t="shared" si="41"/>
        <v>0</v>
      </c>
      <c r="H23" s="128"/>
      <c r="I23" s="127"/>
      <c r="J23" s="229">
        <f t="shared" si="32"/>
        <v>0</v>
      </c>
      <c r="K23" s="127"/>
      <c r="L23" s="253">
        <f t="shared" si="11"/>
        <v>0</v>
      </c>
      <c r="M23" s="76">
        <f t="shared" si="12"/>
        <v>0</v>
      </c>
      <c r="N23" s="24">
        <f t="shared" si="13"/>
        <v>0</v>
      </c>
      <c r="O23" s="119">
        <f t="shared" si="33"/>
        <v>1</v>
      </c>
      <c r="P23" s="35">
        <f t="shared" si="34"/>
        <v>0</v>
      </c>
      <c r="Q23" s="36"/>
      <c r="R23" s="38" t="str">
        <f t="shared" si="35"/>
        <v/>
      </c>
      <c r="S23" s="54"/>
      <c r="T23" s="37">
        <f t="shared" si="36"/>
        <v>0</v>
      </c>
      <c r="U23" s="23">
        <f t="shared" si="37"/>
        <v>0</v>
      </c>
      <c r="V23" s="34">
        <f t="shared" si="38"/>
        <v>1</v>
      </c>
      <c r="W23" s="43">
        <f t="shared" si="42"/>
        <v>0</v>
      </c>
      <c r="X23" s="36"/>
      <c r="Y23" s="38" t="str">
        <f t="shared" si="40"/>
        <v/>
      </c>
      <c r="Z23" s="58"/>
    </row>
    <row r="24" spans="1:26" s="32" customFormat="1" ht="30" customHeight="1" x14ac:dyDescent="0.25">
      <c r="A24" s="227">
        <v>22</v>
      </c>
      <c r="B24" s="126"/>
      <c r="C24" s="130"/>
      <c r="D24" s="129"/>
      <c r="E24" s="130"/>
      <c r="F24" s="127"/>
      <c r="G24" s="137">
        <f t="shared" si="41"/>
        <v>0</v>
      </c>
      <c r="H24" s="128"/>
      <c r="I24" s="127"/>
      <c r="J24" s="229">
        <f t="shared" si="32"/>
        <v>0</v>
      </c>
      <c r="K24" s="127"/>
      <c r="L24" s="253">
        <f t="shared" si="11"/>
        <v>0</v>
      </c>
      <c r="M24" s="76">
        <f t="shared" si="12"/>
        <v>0</v>
      </c>
      <c r="N24" s="24">
        <f t="shared" si="13"/>
        <v>0</v>
      </c>
      <c r="O24" s="119">
        <f t="shared" si="33"/>
        <v>1</v>
      </c>
      <c r="P24" s="35">
        <f t="shared" si="34"/>
        <v>0</v>
      </c>
      <c r="Q24" s="36"/>
      <c r="R24" s="38" t="str">
        <f t="shared" si="35"/>
        <v/>
      </c>
      <c r="S24" s="54"/>
      <c r="T24" s="37">
        <f t="shared" si="36"/>
        <v>0</v>
      </c>
      <c r="U24" s="23">
        <f t="shared" si="37"/>
        <v>0</v>
      </c>
      <c r="V24" s="34">
        <f t="shared" si="38"/>
        <v>1</v>
      </c>
      <c r="W24" s="43">
        <f t="shared" si="42"/>
        <v>0</v>
      </c>
      <c r="X24" s="36"/>
      <c r="Y24" s="38" t="str">
        <f t="shared" si="40"/>
        <v/>
      </c>
      <c r="Z24" s="58"/>
    </row>
    <row r="25" spans="1:26" s="32" customFormat="1" ht="30" customHeight="1" x14ac:dyDescent="0.25">
      <c r="A25" s="227">
        <v>23</v>
      </c>
      <c r="B25" s="126"/>
      <c r="C25" s="130"/>
      <c r="D25" s="129"/>
      <c r="E25" s="130"/>
      <c r="F25" s="127"/>
      <c r="G25" s="137">
        <f t="shared" si="41"/>
        <v>0</v>
      </c>
      <c r="H25" s="128"/>
      <c r="I25" s="127"/>
      <c r="J25" s="229">
        <f t="shared" si="32"/>
        <v>0</v>
      </c>
      <c r="K25" s="127"/>
      <c r="L25" s="253">
        <f t="shared" si="11"/>
        <v>0</v>
      </c>
      <c r="M25" s="76">
        <f t="shared" si="12"/>
        <v>0</v>
      </c>
      <c r="N25" s="24">
        <f t="shared" si="13"/>
        <v>0</v>
      </c>
      <c r="O25" s="119">
        <f t="shared" si="33"/>
        <v>1</v>
      </c>
      <c r="P25" s="35">
        <f t="shared" si="34"/>
        <v>0</v>
      </c>
      <c r="Q25" s="36"/>
      <c r="R25" s="38" t="str">
        <f t="shared" si="35"/>
        <v/>
      </c>
      <c r="S25" s="54"/>
      <c r="T25" s="37">
        <f t="shared" si="36"/>
        <v>0</v>
      </c>
      <c r="U25" s="23">
        <f t="shared" si="37"/>
        <v>0</v>
      </c>
      <c r="V25" s="34">
        <f t="shared" si="38"/>
        <v>1</v>
      </c>
      <c r="W25" s="43">
        <f t="shared" si="42"/>
        <v>0</v>
      </c>
      <c r="X25" s="36"/>
      <c r="Y25" s="38" t="str">
        <f t="shared" si="40"/>
        <v/>
      </c>
      <c r="Z25" s="58"/>
    </row>
    <row r="26" spans="1:26" s="32" customFormat="1" ht="30" customHeight="1" x14ac:dyDescent="0.25">
      <c r="A26" s="227">
        <v>24</v>
      </c>
      <c r="B26" s="126"/>
      <c r="C26" s="130"/>
      <c r="D26" s="129"/>
      <c r="E26" s="130"/>
      <c r="F26" s="127"/>
      <c r="G26" s="137">
        <f t="shared" si="41"/>
        <v>0</v>
      </c>
      <c r="H26" s="128"/>
      <c r="I26" s="127"/>
      <c r="J26" s="229">
        <f t="shared" si="32"/>
        <v>0</v>
      </c>
      <c r="K26" s="127"/>
      <c r="L26" s="253">
        <f t="shared" si="11"/>
        <v>0</v>
      </c>
      <c r="M26" s="76">
        <f t="shared" si="12"/>
        <v>0</v>
      </c>
      <c r="N26" s="24">
        <f t="shared" si="13"/>
        <v>0</v>
      </c>
      <c r="O26" s="119">
        <f t="shared" si="33"/>
        <v>1</v>
      </c>
      <c r="P26" s="35">
        <f t="shared" si="34"/>
        <v>0</v>
      </c>
      <c r="Q26" s="36"/>
      <c r="R26" s="38" t="str">
        <f t="shared" si="35"/>
        <v/>
      </c>
      <c r="S26" s="54"/>
      <c r="T26" s="37">
        <f t="shared" si="36"/>
        <v>0</v>
      </c>
      <c r="U26" s="23">
        <f t="shared" si="37"/>
        <v>0</v>
      </c>
      <c r="V26" s="34">
        <f t="shared" si="38"/>
        <v>1</v>
      </c>
      <c r="W26" s="43">
        <f t="shared" si="42"/>
        <v>0</v>
      </c>
      <c r="X26" s="36"/>
      <c r="Y26" s="38" t="str">
        <f t="shared" si="40"/>
        <v/>
      </c>
      <c r="Z26" s="58"/>
    </row>
    <row r="27" spans="1:26" s="32" customFormat="1" ht="30" customHeight="1" x14ac:dyDescent="0.25">
      <c r="A27" s="227">
        <v>25</v>
      </c>
      <c r="B27" s="126"/>
      <c r="C27" s="130"/>
      <c r="D27" s="129"/>
      <c r="E27" s="130"/>
      <c r="F27" s="127"/>
      <c r="G27" s="137">
        <f t="shared" si="41"/>
        <v>0</v>
      </c>
      <c r="H27" s="128"/>
      <c r="I27" s="127"/>
      <c r="J27" s="229">
        <f t="shared" si="32"/>
        <v>0</v>
      </c>
      <c r="K27" s="127"/>
      <c r="L27" s="253">
        <f t="shared" si="11"/>
        <v>0</v>
      </c>
      <c r="M27" s="76">
        <f t="shared" si="12"/>
        <v>0</v>
      </c>
      <c r="N27" s="24">
        <f t="shared" si="13"/>
        <v>0</v>
      </c>
      <c r="O27" s="119">
        <f t="shared" si="33"/>
        <v>1</v>
      </c>
      <c r="P27" s="35">
        <f t="shared" si="34"/>
        <v>0</v>
      </c>
      <c r="Q27" s="36"/>
      <c r="R27" s="38" t="str">
        <f t="shared" si="35"/>
        <v/>
      </c>
      <c r="S27" s="54"/>
      <c r="T27" s="37">
        <f t="shared" si="36"/>
        <v>0</v>
      </c>
      <c r="U27" s="23">
        <f t="shared" si="37"/>
        <v>0</v>
      </c>
      <c r="V27" s="34">
        <f t="shared" si="38"/>
        <v>1</v>
      </c>
      <c r="W27" s="43">
        <f t="shared" si="42"/>
        <v>0</v>
      </c>
      <c r="X27" s="36"/>
      <c r="Y27" s="38" t="str">
        <f t="shared" si="40"/>
        <v/>
      </c>
      <c r="Z27" s="58"/>
    </row>
    <row r="28" spans="1:26" s="32" customFormat="1" ht="30" customHeight="1" x14ac:dyDescent="0.25">
      <c r="A28" s="227">
        <v>26</v>
      </c>
      <c r="B28" s="126"/>
      <c r="C28" s="130"/>
      <c r="D28" s="129"/>
      <c r="E28" s="130"/>
      <c r="F28" s="127"/>
      <c r="G28" s="137">
        <f t="shared" si="41"/>
        <v>0</v>
      </c>
      <c r="H28" s="128"/>
      <c r="I28" s="127"/>
      <c r="J28" s="229">
        <f t="shared" si="32"/>
        <v>0</v>
      </c>
      <c r="K28" s="127"/>
      <c r="L28" s="253">
        <f t="shared" si="11"/>
        <v>0</v>
      </c>
      <c r="M28" s="76">
        <f t="shared" si="12"/>
        <v>0</v>
      </c>
      <c r="N28" s="24">
        <f t="shared" si="13"/>
        <v>0</v>
      </c>
      <c r="O28" s="119">
        <f t="shared" si="33"/>
        <v>1</v>
      </c>
      <c r="P28" s="35">
        <f t="shared" si="34"/>
        <v>0</v>
      </c>
      <c r="Q28" s="36"/>
      <c r="R28" s="38" t="str">
        <f t="shared" si="35"/>
        <v/>
      </c>
      <c r="S28" s="54"/>
      <c r="T28" s="37">
        <f t="shared" si="36"/>
        <v>0</v>
      </c>
      <c r="U28" s="23">
        <f t="shared" si="37"/>
        <v>0</v>
      </c>
      <c r="V28" s="34">
        <f t="shared" si="38"/>
        <v>1</v>
      </c>
      <c r="W28" s="43">
        <f t="shared" si="42"/>
        <v>0</v>
      </c>
      <c r="X28" s="36"/>
      <c r="Y28" s="38" t="str">
        <f t="shared" si="40"/>
        <v/>
      </c>
      <c r="Z28" s="58"/>
    </row>
    <row r="29" spans="1:26" s="32" customFormat="1" ht="30" customHeight="1" x14ac:dyDescent="0.25">
      <c r="A29" s="227">
        <v>27</v>
      </c>
      <c r="B29" s="126"/>
      <c r="C29" s="130"/>
      <c r="D29" s="129"/>
      <c r="E29" s="130"/>
      <c r="F29" s="127"/>
      <c r="G29" s="137">
        <f t="shared" si="41"/>
        <v>0</v>
      </c>
      <c r="H29" s="128"/>
      <c r="I29" s="127"/>
      <c r="J29" s="229">
        <f t="shared" si="32"/>
        <v>0</v>
      </c>
      <c r="K29" s="127"/>
      <c r="L29" s="253">
        <f t="shared" si="11"/>
        <v>0</v>
      </c>
      <c r="M29" s="76">
        <f t="shared" si="12"/>
        <v>0</v>
      </c>
      <c r="N29" s="24">
        <f t="shared" si="13"/>
        <v>0</v>
      </c>
      <c r="O29" s="119">
        <f t="shared" si="33"/>
        <v>1</v>
      </c>
      <c r="P29" s="35">
        <f t="shared" si="34"/>
        <v>0</v>
      </c>
      <c r="Q29" s="36"/>
      <c r="R29" s="38" t="str">
        <f t="shared" si="35"/>
        <v/>
      </c>
      <c r="S29" s="54"/>
      <c r="T29" s="37">
        <f t="shared" si="36"/>
        <v>0</v>
      </c>
      <c r="U29" s="23">
        <f t="shared" si="37"/>
        <v>0</v>
      </c>
      <c r="V29" s="34">
        <f t="shared" si="38"/>
        <v>1</v>
      </c>
      <c r="W29" s="43">
        <f t="shared" si="42"/>
        <v>0</v>
      </c>
      <c r="X29" s="36"/>
      <c r="Y29" s="38" t="str">
        <f t="shared" si="40"/>
        <v/>
      </c>
      <c r="Z29" s="58"/>
    </row>
    <row r="30" spans="1:26" s="32" customFormat="1" ht="30" customHeight="1" x14ac:dyDescent="0.25">
      <c r="A30" s="227">
        <v>28</v>
      </c>
      <c r="B30" s="126"/>
      <c r="C30" s="130"/>
      <c r="D30" s="129"/>
      <c r="E30" s="130"/>
      <c r="F30" s="127"/>
      <c r="G30" s="137">
        <f t="shared" si="41"/>
        <v>0</v>
      </c>
      <c r="H30" s="128"/>
      <c r="I30" s="127"/>
      <c r="J30" s="229">
        <f t="shared" si="32"/>
        <v>0</v>
      </c>
      <c r="K30" s="127"/>
      <c r="L30" s="253">
        <f t="shared" si="11"/>
        <v>0</v>
      </c>
      <c r="M30" s="76">
        <f t="shared" si="12"/>
        <v>0</v>
      </c>
      <c r="N30" s="24">
        <f t="shared" si="13"/>
        <v>0</v>
      </c>
      <c r="O30" s="119">
        <f t="shared" si="33"/>
        <v>1</v>
      </c>
      <c r="P30" s="35">
        <f t="shared" si="34"/>
        <v>0</v>
      </c>
      <c r="Q30" s="36"/>
      <c r="R30" s="38" t="str">
        <f t="shared" si="35"/>
        <v/>
      </c>
      <c r="S30" s="54"/>
      <c r="T30" s="37">
        <f t="shared" si="36"/>
        <v>0</v>
      </c>
      <c r="U30" s="23">
        <f t="shared" si="37"/>
        <v>0</v>
      </c>
      <c r="V30" s="34">
        <f t="shared" si="38"/>
        <v>1</v>
      </c>
      <c r="W30" s="43">
        <f t="shared" si="42"/>
        <v>0</v>
      </c>
      <c r="X30" s="36"/>
      <c r="Y30" s="38" t="str">
        <f t="shared" si="40"/>
        <v/>
      </c>
      <c r="Z30" s="58"/>
    </row>
    <row r="31" spans="1:26" s="32" customFormat="1" ht="30" customHeight="1" x14ac:dyDescent="0.25">
      <c r="A31" s="227">
        <v>29</v>
      </c>
      <c r="B31" s="126"/>
      <c r="C31" s="130"/>
      <c r="D31" s="129"/>
      <c r="E31" s="130"/>
      <c r="F31" s="127"/>
      <c r="G31" s="137">
        <f t="shared" si="41"/>
        <v>0</v>
      </c>
      <c r="H31" s="128"/>
      <c r="I31" s="127"/>
      <c r="J31" s="229">
        <f t="shared" si="32"/>
        <v>0</v>
      </c>
      <c r="K31" s="127"/>
      <c r="L31" s="253">
        <f t="shared" si="11"/>
        <v>0</v>
      </c>
      <c r="M31" s="76">
        <f t="shared" si="12"/>
        <v>0</v>
      </c>
      <c r="N31" s="24">
        <f t="shared" si="13"/>
        <v>0</v>
      </c>
      <c r="O31" s="119">
        <f t="shared" si="33"/>
        <v>1</v>
      </c>
      <c r="P31" s="35">
        <f t="shared" si="34"/>
        <v>0</v>
      </c>
      <c r="Q31" s="36"/>
      <c r="R31" s="38" t="str">
        <f t="shared" si="35"/>
        <v/>
      </c>
      <c r="S31" s="54"/>
      <c r="T31" s="37">
        <f t="shared" si="36"/>
        <v>0</v>
      </c>
      <c r="U31" s="23">
        <f t="shared" si="37"/>
        <v>0</v>
      </c>
      <c r="V31" s="34">
        <f t="shared" si="38"/>
        <v>1</v>
      </c>
      <c r="W31" s="43">
        <f t="shared" si="42"/>
        <v>0</v>
      </c>
      <c r="X31" s="36"/>
      <c r="Y31" s="38" t="str">
        <f t="shared" si="40"/>
        <v/>
      </c>
      <c r="Z31" s="58"/>
    </row>
    <row r="32" spans="1:26" s="32" customFormat="1" ht="30" customHeight="1" x14ac:dyDescent="0.25">
      <c r="A32" s="227">
        <v>30</v>
      </c>
      <c r="B32" s="126"/>
      <c r="C32" s="130"/>
      <c r="D32" s="129"/>
      <c r="E32" s="130"/>
      <c r="F32" s="127"/>
      <c r="G32" s="137">
        <f t="shared" si="41"/>
        <v>0</v>
      </c>
      <c r="H32" s="128"/>
      <c r="I32" s="127"/>
      <c r="J32" s="229">
        <f t="shared" si="32"/>
        <v>0</v>
      </c>
      <c r="K32" s="127"/>
      <c r="L32" s="253">
        <f t="shared" si="11"/>
        <v>0</v>
      </c>
      <c r="M32" s="76">
        <f t="shared" si="12"/>
        <v>0</v>
      </c>
      <c r="N32" s="24">
        <f t="shared" si="13"/>
        <v>0</v>
      </c>
      <c r="O32" s="119">
        <f t="shared" si="33"/>
        <v>1</v>
      </c>
      <c r="P32" s="35">
        <f t="shared" si="34"/>
        <v>0</v>
      </c>
      <c r="Q32" s="36"/>
      <c r="R32" s="38" t="str">
        <f t="shared" si="35"/>
        <v/>
      </c>
      <c r="S32" s="54"/>
      <c r="T32" s="37">
        <f t="shared" si="36"/>
        <v>0</v>
      </c>
      <c r="U32" s="23">
        <f t="shared" si="37"/>
        <v>0</v>
      </c>
      <c r="V32" s="34">
        <f t="shared" si="38"/>
        <v>1</v>
      </c>
      <c r="W32" s="43">
        <f t="shared" si="42"/>
        <v>0</v>
      </c>
      <c r="X32" s="36"/>
      <c r="Y32" s="38" t="str">
        <f t="shared" si="40"/>
        <v/>
      </c>
      <c r="Z32" s="58"/>
    </row>
    <row r="33" spans="1:26" s="32" customFormat="1" ht="30" customHeight="1" x14ac:dyDescent="0.25">
      <c r="A33" s="227">
        <v>31</v>
      </c>
      <c r="B33" s="126"/>
      <c r="C33" s="130"/>
      <c r="D33" s="129"/>
      <c r="E33" s="130"/>
      <c r="F33" s="127"/>
      <c r="G33" s="137">
        <f t="shared" si="41"/>
        <v>0</v>
      </c>
      <c r="H33" s="128"/>
      <c r="I33" s="127"/>
      <c r="J33" s="229">
        <f t="shared" si="32"/>
        <v>0</v>
      </c>
      <c r="K33" s="127"/>
      <c r="L33" s="253">
        <f t="shared" si="11"/>
        <v>0</v>
      </c>
      <c r="M33" s="76">
        <f t="shared" si="12"/>
        <v>0</v>
      </c>
      <c r="N33" s="24">
        <f t="shared" si="13"/>
        <v>0</v>
      </c>
      <c r="O33" s="119">
        <f t="shared" si="33"/>
        <v>1</v>
      </c>
      <c r="P33" s="35">
        <f t="shared" si="34"/>
        <v>0</v>
      </c>
      <c r="Q33" s="36"/>
      <c r="R33" s="38" t="str">
        <f t="shared" si="35"/>
        <v/>
      </c>
      <c r="S33" s="54"/>
      <c r="T33" s="37">
        <f t="shared" si="36"/>
        <v>0</v>
      </c>
      <c r="U33" s="23">
        <f t="shared" si="37"/>
        <v>0</v>
      </c>
      <c r="V33" s="34">
        <f t="shared" si="38"/>
        <v>1</v>
      </c>
      <c r="W33" s="43">
        <f t="shared" si="42"/>
        <v>0</v>
      </c>
      <c r="X33" s="36"/>
      <c r="Y33" s="38" t="str">
        <f t="shared" si="40"/>
        <v/>
      </c>
      <c r="Z33" s="58"/>
    </row>
    <row r="34" spans="1:26" s="32" customFormat="1" ht="30" customHeight="1" x14ac:dyDescent="0.25">
      <c r="A34" s="227">
        <v>32</v>
      </c>
      <c r="B34" s="126"/>
      <c r="C34" s="130"/>
      <c r="D34" s="129"/>
      <c r="E34" s="130"/>
      <c r="F34" s="127"/>
      <c r="G34" s="137">
        <f t="shared" si="41"/>
        <v>0</v>
      </c>
      <c r="H34" s="128"/>
      <c r="I34" s="127"/>
      <c r="J34" s="229">
        <f t="shared" si="32"/>
        <v>0</v>
      </c>
      <c r="K34" s="127"/>
      <c r="L34" s="253">
        <f t="shared" si="11"/>
        <v>0</v>
      </c>
      <c r="M34" s="76">
        <f t="shared" si="12"/>
        <v>0</v>
      </c>
      <c r="N34" s="24">
        <f t="shared" si="13"/>
        <v>0</v>
      </c>
      <c r="O34" s="119">
        <f t="shared" si="33"/>
        <v>1</v>
      </c>
      <c r="P34" s="35">
        <f t="shared" si="34"/>
        <v>0</v>
      </c>
      <c r="Q34" s="36"/>
      <c r="R34" s="38" t="str">
        <f t="shared" si="35"/>
        <v/>
      </c>
      <c r="S34" s="54"/>
      <c r="T34" s="37">
        <f t="shared" si="36"/>
        <v>0</v>
      </c>
      <c r="U34" s="23">
        <f t="shared" si="37"/>
        <v>0</v>
      </c>
      <c r="V34" s="34">
        <f t="shared" si="38"/>
        <v>1</v>
      </c>
      <c r="W34" s="43">
        <f t="shared" si="42"/>
        <v>0</v>
      </c>
      <c r="X34" s="36"/>
      <c r="Y34" s="38" t="str">
        <f t="shared" si="40"/>
        <v/>
      </c>
      <c r="Z34" s="58"/>
    </row>
    <row r="35" spans="1:26" s="32" customFormat="1" ht="30" customHeight="1" x14ac:dyDescent="0.25">
      <c r="A35" s="227">
        <v>33</v>
      </c>
      <c r="B35" s="126"/>
      <c r="C35" s="130"/>
      <c r="D35" s="129"/>
      <c r="E35" s="130"/>
      <c r="F35" s="127"/>
      <c r="G35" s="137">
        <f t="shared" si="41"/>
        <v>0</v>
      </c>
      <c r="H35" s="128"/>
      <c r="I35" s="127"/>
      <c r="J35" s="229">
        <f t="shared" si="32"/>
        <v>0</v>
      </c>
      <c r="K35" s="127"/>
      <c r="L35" s="253">
        <f t="shared" si="11"/>
        <v>0</v>
      </c>
      <c r="M35" s="76">
        <f t="shared" si="12"/>
        <v>0</v>
      </c>
      <c r="N35" s="24">
        <f t="shared" si="13"/>
        <v>0</v>
      </c>
      <c r="O35" s="119">
        <f t="shared" si="33"/>
        <v>1</v>
      </c>
      <c r="P35" s="35">
        <f t="shared" si="34"/>
        <v>0</v>
      </c>
      <c r="Q35" s="36"/>
      <c r="R35" s="38" t="str">
        <f t="shared" si="35"/>
        <v/>
      </c>
      <c r="S35" s="54"/>
      <c r="T35" s="37">
        <f t="shared" si="36"/>
        <v>0</v>
      </c>
      <c r="U35" s="23">
        <f t="shared" si="37"/>
        <v>0</v>
      </c>
      <c r="V35" s="34">
        <f t="shared" si="38"/>
        <v>1</v>
      </c>
      <c r="W35" s="43">
        <f t="shared" si="42"/>
        <v>0</v>
      </c>
      <c r="X35" s="36"/>
      <c r="Y35" s="38" t="str">
        <f t="shared" si="40"/>
        <v/>
      </c>
      <c r="Z35" s="58"/>
    </row>
    <row r="36" spans="1:26" s="32" customFormat="1" ht="30" customHeight="1" x14ac:dyDescent="0.25">
      <c r="A36" s="227">
        <v>34</v>
      </c>
      <c r="B36" s="126"/>
      <c r="C36" s="130"/>
      <c r="D36" s="129"/>
      <c r="E36" s="130"/>
      <c r="F36" s="127"/>
      <c r="G36" s="137">
        <f t="shared" si="41"/>
        <v>0</v>
      </c>
      <c r="H36" s="128"/>
      <c r="I36" s="127"/>
      <c r="J36" s="229">
        <f t="shared" si="32"/>
        <v>0</v>
      </c>
      <c r="K36" s="127"/>
      <c r="L36" s="253">
        <f t="shared" si="11"/>
        <v>0</v>
      </c>
      <c r="M36" s="76">
        <f t="shared" si="12"/>
        <v>0</v>
      </c>
      <c r="N36" s="24">
        <f t="shared" si="13"/>
        <v>0</v>
      </c>
      <c r="O36" s="119">
        <f t="shared" si="33"/>
        <v>1</v>
      </c>
      <c r="P36" s="35">
        <f t="shared" si="34"/>
        <v>0</v>
      </c>
      <c r="Q36" s="36"/>
      <c r="R36" s="38" t="str">
        <f t="shared" si="35"/>
        <v/>
      </c>
      <c r="S36" s="54"/>
      <c r="T36" s="37">
        <f t="shared" si="36"/>
        <v>0</v>
      </c>
      <c r="U36" s="23">
        <f t="shared" si="37"/>
        <v>0</v>
      </c>
      <c r="V36" s="34">
        <f t="shared" si="38"/>
        <v>1</v>
      </c>
      <c r="W36" s="43">
        <f t="shared" si="42"/>
        <v>0</v>
      </c>
      <c r="X36" s="36"/>
      <c r="Y36" s="38" t="str">
        <f t="shared" si="40"/>
        <v/>
      </c>
      <c r="Z36" s="58"/>
    </row>
    <row r="37" spans="1:26" s="32" customFormat="1" ht="30" customHeight="1" x14ac:dyDescent="0.25">
      <c r="A37" s="227">
        <v>35</v>
      </c>
      <c r="B37" s="126"/>
      <c r="C37" s="130"/>
      <c r="D37" s="129"/>
      <c r="E37" s="130"/>
      <c r="F37" s="127"/>
      <c r="G37" s="137">
        <f t="shared" si="41"/>
        <v>0</v>
      </c>
      <c r="H37" s="128"/>
      <c r="I37" s="127"/>
      <c r="J37" s="229">
        <f t="shared" si="32"/>
        <v>0</v>
      </c>
      <c r="K37" s="127"/>
      <c r="L37" s="253">
        <f t="shared" si="11"/>
        <v>0</v>
      </c>
      <c r="M37" s="76">
        <f t="shared" si="12"/>
        <v>0</v>
      </c>
      <c r="N37" s="24">
        <f t="shared" si="13"/>
        <v>0</v>
      </c>
      <c r="O37" s="119">
        <f t="shared" si="33"/>
        <v>1</v>
      </c>
      <c r="P37" s="35">
        <f t="shared" si="34"/>
        <v>0</v>
      </c>
      <c r="Q37" s="36"/>
      <c r="R37" s="38" t="str">
        <f t="shared" si="35"/>
        <v/>
      </c>
      <c r="S37" s="54"/>
      <c r="T37" s="37">
        <f t="shared" si="36"/>
        <v>0</v>
      </c>
      <c r="U37" s="23">
        <f t="shared" si="37"/>
        <v>0</v>
      </c>
      <c r="V37" s="34">
        <f t="shared" si="38"/>
        <v>1</v>
      </c>
      <c r="W37" s="43">
        <f t="shared" si="42"/>
        <v>0</v>
      </c>
      <c r="X37" s="36"/>
      <c r="Y37" s="38" t="str">
        <f t="shared" si="40"/>
        <v/>
      </c>
      <c r="Z37" s="58"/>
    </row>
    <row r="38" spans="1:26" s="32" customFormat="1" ht="30" customHeight="1" x14ac:dyDescent="0.25">
      <c r="A38" s="227">
        <v>36</v>
      </c>
      <c r="B38" s="126"/>
      <c r="C38" s="130"/>
      <c r="D38" s="129"/>
      <c r="E38" s="130"/>
      <c r="F38" s="127"/>
      <c r="G38" s="137">
        <f t="shared" si="41"/>
        <v>0</v>
      </c>
      <c r="H38" s="128"/>
      <c r="I38" s="127"/>
      <c r="J38" s="229">
        <f t="shared" si="32"/>
        <v>0</v>
      </c>
      <c r="K38" s="127"/>
      <c r="L38" s="253">
        <f t="shared" si="11"/>
        <v>0</v>
      </c>
      <c r="M38" s="76">
        <f t="shared" si="12"/>
        <v>0</v>
      </c>
      <c r="N38" s="24">
        <f t="shared" si="13"/>
        <v>0</v>
      </c>
      <c r="O38" s="119">
        <f t="shared" si="33"/>
        <v>1</v>
      </c>
      <c r="P38" s="35">
        <f t="shared" si="34"/>
        <v>0</v>
      </c>
      <c r="Q38" s="36"/>
      <c r="R38" s="38" t="str">
        <f t="shared" si="35"/>
        <v/>
      </c>
      <c r="S38" s="54"/>
      <c r="T38" s="37">
        <f t="shared" si="36"/>
        <v>0</v>
      </c>
      <c r="U38" s="23">
        <f t="shared" si="37"/>
        <v>0</v>
      </c>
      <c r="V38" s="34">
        <f t="shared" si="38"/>
        <v>1</v>
      </c>
      <c r="W38" s="43">
        <f t="shared" si="42"/>
        <v>0</v>
      </c>
      <c r="X38" s="36"/>
      <c r="Y38" s="38" t="str">
        <f t="shared" si="40"/>
        <v/>
      </c>
      <c r="Z38" s="58"/>
    </row>
    <row r="39" spans="1:26" s="32" customFormat="1" ht="30" customHeight="1" x14ac:dyDescent="0.25">
      <c r="A39" s="227">
        <v>37</v>
      </c>
      <c r="B39" s="126"/>
      <c r="C39" s="130"/>
      <c r="D39" s="129"/>
      <c r="E39" s="130"/>
      <c r="F39" s="127"/>
      <c r="G39" s="137">
        <f t="shared" si="41"/>
        <v>0</v>
      </c>
      <c r="H39" s="128"/>
      <c r="I39" s="127"/>
      <c r="J39" s="229">
        <f t="shared" si="32"/>
        <v>0</v>
      </c>
      <c r="K39" s="127"/>
      <c r="L39" s="253">
        <f t="shared" si="11"/>
        <v>0</v>
      </c>
      <c r="M39" s="76">
        <f t="shared" si="12"/>
        <v>0</v>
      </c>
      <c r="N39" s="24">
        <f t="shared" si="13"/>
        <v>0</v>
      </c>
      <c r="O39" s="119">
        <f t="shared" si="33"/>
        <v>1</v>
      </c>
      <c r="P39" s="35">
        <f t="shared" si="34"/>
        <v>0</v>
      </c>
      <c r="Q39" s="36"/>
      <c r="R39" s="38" t="str">
        <f t="shared" si="35"/>
        <v/>
      </c>
      <c r="S39" s="54"/>
      <c r="T39" s="37">
        <f t="shared" si="36"/>
        <v>0</v>
      </c>
      <c r="U39" s="23">
        <f t="shared" si="37"/>
        <v>0</v>
      </c>
      <c r="V39" s="34">
        <f t="shared" si="38"/>
        <v>1</v>
      </c>
      <c r="W39" s="43">
        <f t="shared" si="42"/>
        <v>0</v>
      </c>
      <c r="X39" s="36"/>
      <c r="Y39" s="38" t="str">
        <f t="shared" si="40"/>
        <v/>
      </c>
      <c r="Z39" s="58"/>
    </row>
    <row r="40" spans="1:26" s="32" customFormat="1" ht="30" customHeight="1" x14ac:dyDescent="0.25">
      <c r="A40" s="227">
        <v>38</v>
      </c>
      <c r="B40" s="126"/>
      <c r="C40" s="130"/>
      <c r="D40" s="129"/>
      <c r="E40" s="130"/>
      <c r="F40" s="127"/>
      <c r="G40" s="137">
        <f t="shared" si="41"/>
        <v>0</v>
      </c>
      <c r="H40" s="128"/>
      <c r="I40" s="127"/>
      <c r="J40" s="229">
        <f t="shared" si="32"/>
        <v>0</v>
      </c>
      <c r="K40" s="127"/>
      <c r="L40" s="253">
        <f t="shared" si="11"/>
        <v>0</v>
      </c>
      <c r="M40" s="76">
        <f t="shared" si="12"/>
        <v>0</v>
      </c>
      <c r="N40" s="24">
        <f t="shared" si="13"/>
        <v>0</v>
      </c>
      <c r="O40" s="119">
        <f t="shared" si="33"/>
        <v>1</v>
      </c>
      <c r="P40" s="35">
        <f t="shared" si="34"/>
        <v>0</v>
      </c>
      <c r="Q40" s="36"/>
      <c r="R40" s="38" t="str">
        <f t="shared" si="35"/>
        <v/>
      </c>
      <c r="S40" s="54"/>
      <c r="T40" s="37">
        <f t="shared" si="36"/>
        <v>0</v>
      </c>
      <c r="U40" s="23">
        <f t="shared" si="37"/>
        <v>0</v>
      </c>
      <c r="V40" s="34">
        <f t="shared" si="38"/>
        <v>1</v>
      </c>
      <c r="W40" s="43">
        <f t="shared" si="42"/>
        <v>0</v>
      </c>
      <c r="X40" s="36"/>
      <c r="Y40" s="38" t="str">
        <f t="shared" si="40"/>
        <v/>
      </c>
      <c r="Z40" s="58"/>
    </row>
    <row r="41" spans="1:26" s="32" customFormat="1" ht="30" customHeight="1" x14ac:dyDescent="0.25">
      <c r="A41" s="227">
        <v>39</v>
      </c>
      <c r="B41" s="126"/>
      <c r="C41" s="130"/>
      <c r="D41" s="129"/>
      <c r="E41" s="130"/>
      <c r="F41" s="127"/>
      <c r="G41" s="137">
        <f t="shared" si="41"/>
        <v>0</v>
      </c>
      <c r="H41" s="128"/>
      <c r="I41" s="127"/>
      <c r="J41" s="229">
        <f t="shared" si="32"/>
        <v>0</v>
      </c>
      <c r="K41" s="127"/>
      <c r="L41" s="253">
        <f t="shared" si="11"/>
        <v>0</v>
      </c>
      <c r="M41" s="76">
        <f t="shared" si="12"/>
        <v>0</v>
      </c>
      <c r="N41" s="24">
        <f t="shared" si="13"/>
        <v>0</v>
      </c>
      <c r="O41" s="119">
        <f t="shared" si="33"/>
        <v>1</v>
      </c>
      <c r="P41" s="35">
        <f t="shared" si="34"/>
        <v>0</v>
      </c>
      <c r="Q41" s="36"/>
      <c r="R41" s="38" t="str">
        <f t="shared" si="35"/>
        <v/>
      </c>
      <c r="S41" s="54"/>
      <c r="T41" s="37">
        <f t="shared" si="36"/>
        <v>0</v>
      </c>
      <c r="U41" s="23">
        <f t="shared" si="37"/>
        <v>0</v>
      </c>
      <c r="V41" s="34">
        <f t="shared" si="38"/>
        <v>1</v>
      </c>
      <c r="W41" s="43">
        <f t="shared" si="42"/>
        <v>0</v>
      </c>
      <c r="X41" s="36"/>
      <c r="Y41" s="38" t="str">
        <f t="shared" si="40"/>
        <v/>
      </c>
      <c r="Z41" s="58"/>
    </row>
    <row r="42" spans="1:26" s="32" customFormat="1" ht="30" customHeight="1" x14ac:dyDescent="0.25">
      <c r="A42" s="227">
        <v>40</v>
      </c>
      <c r="B42" s="126"/>
      <c r="C42" s="130"/>
      <c r="D42" s="129"/>
      <c r="E42" s="130"/>
      <c r="F42" s="127"/>
      <c r="G42" s="137">
        <f t="shared" si="41"/>
        <v>0</v>
      </c>
      <c r="H42" s="128"/>
      <c r="I42" s="127"/>
      <c r="J42" s="229">
        <f t="shared" si="32"/>
        <v>0</v>
      </c>
      <c r="K42" s="127"/>
      <c r="L42" s="253">
        <f t="shared" si="11"/>
        <v>0</v>
      </c>
      <c r="M42" s="76">
        <f t="shared" si="12"/>
        <v>0</v>
      </c>
      <c r="N42" s="24">
        <f t="shared" si="13"/>
        <v>0</v>
      </c>
      <c r="O42" s="119">
        <f t="shared" si="33"/>
        <v>1</v>
      </c>
      <c r="P42" s="35">
        <f t="shared" si="34"/>
        <v>0</v>
      </c>
      <c r="Q42" s="36"/>
      <c r="R42" s="38" t="str">
        <f t="shared" si="35"/>
        <v/>
      </c>
      <c r="S42" s="54"/>
      <c r="T42" s="37">
        <f t="shared" si="36"/>
        <v>0</v>
      </c>
      <c r="U42" s="23">
        <f t="shared" si="37"/>
        <v>0</v>
      </c>
      <c r="V42" s="34">
        <f t="shared" si="38"/>
        <v>1</v>
      </c>
      <c r="W42" s="43">
        <f t="shared" si="42"/>
        <v>0</v>
      </c>
      <c r="X42" s="36"/>
      <c r="Y42" s="38" t="str">
        <f t="shared" si="40"/>
        <v/>
      </c>
      <c r="Z42" s="58"/>
    </row>
    <row r="43" spans="1:26" s="32" customFormat="1" ht="24" customHeight="1" thickBot="1" x14ac:dyDescent="0.3">
      <c r="A43" s="236"/>
      <c r="B43" s="237" t="s">
        <v>4</v>
      </c>
      <c r="C43" s="230"/>
      <c r="D43" s="230"/>
      <c r="E43" s="230"/>
      <c r="F43" s="230"/>
      <c r="G43" s="230"/>
      <c r="H43" s="230"/>
      <c r="I43" s="230"/>
      <c r="J43" s="230">
        <f>SUM(J3:J42)</f>
        <v>30000</v>
      </c>
      <c r="K43" s="230">
        <f>SUM(K3:K42)</f>
        <v>0</v>
      </c>
      <c r="L43" s="253">
        <f t="shared" si="11"/>
        <v>30000</v>
      </c>
      <c r="M43" s="77"/>
      <c r="N43" s="39"/>
      <c r="O43" s="39"/>
      <c r="P43" s="39">
        <f>SUM(P3:P42)</f>
        <v>30000</v>
      </c>
      <c r="Q43" s="40"/>
      <c r="R43" s="41"/>
      <c r="S43" s="55"/>
      <c r="T43" s="45"/>
      <c r="U43" s="44"/>
      <c r="V43" s="44"/>
      <c r="W43" s="44">
        <f>SUM(W3:W42)</f>
        <v>30000</v>
      </c>
      <c r="X43" s="46"/>
      <c r="Y43" s="47"/>
      <c r="Z43" s="59"/>
    </row>
    <row r="44" spans="1:26" x14ac:dyDescent="0.25">
      <c r="D44" s="136">
        <f>COUNTIF(D3:D42,"=פטנט")</f>
        <v>1</v>
      </c>
      <c r="H44" s="1"/>
      <c r="I44" s="292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36" t="s">
        <v>15</v>
      </c>
      <c r="H45" s="1"/>
      <c r="I45" s="292"/>
      <c r="J45" s="1"/>
      <c r="K45" s="1"/>
      <c r="L45" s="1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"/>
    </row>
    <row r="46" spans="1:26" x14ac:dyDescent="0.25">
      <c r="A46" s="136" t="s">
        <v>149</v>
      </c>
      <c r="H46" s="1"/>
      <c r="I46" s="292"/>
      <c r="J46" s="1"/>
      <c r="K46" s="1"/>
      <c r="L46" s="1"/>
      <c r="M46" s="1"/>
      <c r="N46" s="1"/>
      <c r="O46" s="1"/>
      <c r="P46" s="1"/>
      <c r="Q46" s="1"/>
      <c r="R46" s="17"/>
      <c r="S46" s="16"/>
      <c r="T46" s="1"/>
      <c r="U46" s="1"/>
      <c r="V46" s="1"/>
      <c r="W46" s="1"/>
      <c r="X46" s="1"/>
      <c r="Y46" s="17"/>
      <c r="Z46" s="1"/>
    </row>
    <row r="47" spans="1:26" x14ac:dyDescent="0.25">
      <c r="A47" s="136" t="s">
        <v>190</v>
      </c>
      <c r="H47" s="1"/>
      <c r="I47" s="292"/>
      <c r="J47" s="1"/>
      <c r="K47" s="1"/>
      <c r="L47" s="1"/>
      <c r="M47" s="1"/>
      <c r="N47" s="1"/>
      <c r="O47" s="1"/>
      <c r="P47" s="1"/>
      <c r="Q47" s="1"/>
      <c r="R47" s="1"/>
      <c r="S47" s="16"/>
      <c r="T47" s="1"/>
      <c r="U47" s="1"/>
      <c r="V47" s="1"/>
      <c r="W47" s="1"/>
      <c r="X47" s="1"/>
      <c r="Y47" s="1"/>
      <c r="Z47" s="1"/>
    </row>
    <row r="48" spans="1:26" ht="12.75" customHeight="1" x14ac:dyDescent="0.25">
      <c r="A48" s="643" t="s">
        <v>84</v>
      </c>
      <c r="B48" s="643"/>
      <c r="H48" s="1"/>
      <c r="I48" s="292"/>
      <c r="J48" s="1"/>
      <c r="K48" s="1"/>
      <c r="L48" s="1"/>
      <c r="M48" s="1"/>
      <c r="N48" s="1"/>
      <c r="O48" s="1"/>
      <c r="P48" s="1"/>
      <c r="Q48" s="643" t="s">
        <v>82</v>
      </c>
      <c r="R48" s="643"/>
      <c r="S48" s="1"/>
      <c r="T48" s="1"/>
      <c r="U48" s="1"/>
      <c r="V48" s="1"/>
      <c r="W48" s="1"/>
      <c r="X48" s="643" t="s">
        <v>82</v>
      </c>
      <c r="Y48" s="643"/>
      <c r="Z48" s="1"/>
    </row>
    <row r="49" spans="1:26" ht="25.5" customHeight="1" x14ac:dyDescent="0.25">
      <c r="A49" s="28" t="s">
        <v>43</v>
      </c>
      <c r="B49" s="19" t="s">
        <v>8</v>
      </c>
      <c r="H49" s="1"/>
      <c r="I49" s="292"/>
      <c r="J49" s="1"/>
      <c r="K49" s="1">
        <v>5</v>
      </c>
      <c r="L49" s="1"/>
      <c r="M49" s="1"/>
      <c r="N49" s="1"/>
      <c r="O49" s="1"/>
      <c r="P49" s="1"/>
      <c r="Q49" s="18" t="s">
        <v>55</v>
      </c>
      <c r="R49" s="19" t="s">
        <v>56</v>
      </c>
      <c r="S49" s="16"/>
      <c r="T49" s="1"/>
      <c r="U49" s="1"/>
      <c r="V49" s="1"/>
      <c r="W49" s="1"/>
      <c r="X49" s="18" t="s">
        <v>55</v>
      </c>
      <c r="Y49" s="19" t="s">
        <v>56</v>
      </c>
      <c r="Z49" s="1"/>
    </row>
    <row r="50" spans="1:26" ht="27" customHeight="1" x14ac:dyDescent="0.25">
      <c r="A50" s="20">
        <v>1</v>
      </c>
      <c r="B50" s="21" t="s">
        <v>44</v>
      </c>
      <c r="H50" s="1"/>
      <c r="I50" s="292"/>
      <c r="J50" s="1"/>
      <c r="K50" s="1"/>
      <c r="L50" s="1"/>
      <c r="M50" s="1"/>
      <c r="N50" s="1"/>
      <c r="O50" s="1"/>
      <c r="P50" s="1"/>
      <c r="Q50" s="20">
        <v>1</v>
      </c>
      <c r="R50" s="29" t="s">
        <v>53</v>
      </c>
      <c r="S50" s="16"/>
      <c r="T50" s="1"/>
      <c r="U50" s="1"/>
      <c r="V50" s="1"/>
      <c r="W50" s="1"/>
      <c r="X50" s="20">
        <v>1</v>
      </c>
      <c r="Y50" s="29" t="s">
        <v>53</v>
      </c>
      <c r="Z50" s="1"/>
    </row>
    <row r="51" spans="1:26" ht="27" customHeight="1" x14ac:dyDescent="0.25">
      <c r="A51" s="20">
        <v>2</v>
      </c>
      <c r="B51" s="20" t="s">
        <v>45</v>
      </c>
      <c r="H51" s="1"/>
      <c r="I51" s="292"/>
      <c r="J51" s="1"/>
      <c r="K51" s="1"/>
      <c r="L51" s="1"/>
      <c r="M51" s="1"/>
      <c r="N51" s="1"/>
      <c r="O51" s="1"/>
      <c r="P51" s="1"/>
      <c r="Q51" s="20">
        <v>2</v>
      </c>
      <c r="R51" s="29" t="s">
        <v>52</v>
      </c>
      <c r="S51" s="16"/>
      <c r="T51" s="1"/>
      <c r="U51" s="1"/>
      <c r="V51" s="1"/>
      <c r="W51" s="1"/>
      <c r="X51" s="20">
        <v>2</v>
      </c>
      <c r="Y51" s="29" t="s">
        <v>52</v>
      </c>
      <c r="Z51" s="1"/>
    </row>
    <row r="52" spans="1:26" ht="27" customHeight="1" x14ac:dyDescent="0.25">
      <c r="A52" s="20">
        <v>3</v>
      </c>
      <c r="B52" s="21" t="s">
        <v>46</v>
      </c>
      <c r="H52" s="1"/>
      <c r="I52" s="292"/>
      <c r="J52" s="1"/>
      <c r="K52" s="1"/>
      <c r="L52" s="1"/>
      <c r="M52" s="1"/>
      <c r="N52" s="1"/>
      <c r="O52" s="1"/>
      <c r="P52" s="1"/>
      <c r="Q52" s="20">
        <v>3</v>
      </c>
      <c r="R52" s="29" t="s">
        <v>51</v>
      </c>
      <c r="S52" s="16"/>
      <c r="T52" s="1"/>
      <c r="U52" s="1"/>
      <c r="V52" s="1"/>
      <c r="W52" s="1"/>
      <c r="X52" s="20">
        <v>3</v>
      </c>
      <c r="Y52" s="29" t="s">
        <v>51</v>
      </c>
      <c r="Z52" s="1"/>
    </row>
    <row r="53" spans="1:26" ht="27" customHeight="1" x14ac:dyDescent="0.25">
      <c r="A53" s="20">
        <v>4</v>
      </c>
      <c r="B53" s="21" t="s">
        <v>47</v>
      </c>
      <c r="H53" s="1"/>
      <c r="I53" s="292"/>
      <c r="J53" s="1"/>
      <c r="K53" s="1"/>
      <c r="L53" s="1"/>
      <c r="M53" s="1"/>
      <c r="N53" s="1"/>
      <c r="O53" s="1"/>
      <c r="P53" s="1"/>
      <c r="Q53" s="20">
        <v>4</v>
      </c>
      <c r="R53" s="29" t="s">
        <v>54</v>
      </c>
      <c r="S53" s="16"/>
      <c r="T53" s="1"/>
      <c r="U53" s="1"/>
      <c r="V53" s="1"/>
      <c r="W53" s="1"/>
      <c r="X53" s="20">
        <v>4</v>
      </c>
      <c r="Y53" s="29" t="s">
        <v>54</v>
      </c>
      <c r="Z53" s="1"/>
    </row>
    <row r="54" spans="1:26" ht="27" customHeight="1" x14ac:dyDescent="0.25">
      <c r="H54" s="1"/>
      <c r="I54" s="292"/>
      <c r="J54" s="1"/>
      <c r="K54" s="1"/>
      <c r="L54" s="1"/>
      <c r="M54" s="1"/>
      <c r="N54" s="1"/>
      <c r="O54" s="1"/>
      <c r="P54" s="1"/>
      <c r="Q54" s="20">
        <v>5</v>
      </c>
      <c r="R54" s="29" t="s">
        <v>86</v>
      </c>
      <c r="S54" s="16"/>
      <c r="T54" s="1"/>
      <c r="U54" s="1"/>
      <c r="V54" s="1"/>
      <c r="W54" s="1"/>
      <c r="X54" s="20">
        <v>5</v>
      </c>
      <c r="Y54" s="29" t="s">
        <v>86</v>
      </c>
      <c r="Z54" s="1"/>
    </row>
    <row r="55" spans="1:26" x14ac:dyDescent="0.25">
      <c r="B55" s="160"/>
      <c r="I55" s="292"/>
      <c r="J55" s="1"/>
      <c r="K55" s="1"/>
      <c r="L55" s="1"/>
      <c r="M55" s="1"/>
      <c r="N55" s="1"/>
      <c r="O55" s="1"/>
      <c r="P55" s="1"/>
      <c r="Q55" s="20">
        <v>6</v>
      </c>
      <c r="R55" s="29" t="s">
        <v>15</v>
      </c>
      <c r="S55" s="16"/>
      <c r="T55" s="1"/>
      <c r="U55" s="1"/>
      <c r="V55" s="1"/>
      <c r="W55" s="1"/>
      <c r="X55" s="20">
        <v>6</v>
      </c>
      <c r="Y55" s="29" t="s">
        <v>15</v>
      </c>
      <c r="Z55" s="1"/>
    </row>
    <row r="56" spans="1:26" ht="13.8" x14ac:dyDescent="0.25">
      <c r="B56" s="159"/>
      <c r="M56" s="7"/>
    </row>
    <row r="57" spans="1:26" x14ac:dyDescent="0.25">
      <c r="M57" s="7"/>
    </row>
    <row r="58" spans="1:26" ht="13.5" customHeight="1" x14ac:dyDescent="0.25">
      <c r="M58" s="7"/>
    </row>
    <row r="59" spans="1:26" hidden="1" x14ac:dyDescent="0.25">
      <c r="A59" s="7">
        <f>'ראשי-פרטים כלליים וריכוז הוצאות'!C108</f>
        <v>4</v>
      </c>
      <c r="M59" s="7"/>
    </row>
    <row r="68" spans="1:1" hidden="1" x14ac:dyDescent="0.25">
      <c r="A68" s="179">
        <f>+'ראשי-פרטים כלליים וריכוז הוצאות'!$C$108</f>
        <v>4</v>
      </c>
    </row>
    <row r="69" spans="1:1" hidden="1" x14ac:dyDescent="0.25">
      <c r="A69" s="182">
        <f>INDEX('ראשי-פרטים כלליים וריכוז הוצאות'!$K$108:$K$159,A68)</f>
        <v>1</v>
      </c>
    </row>
    <row r="70" spans="1:1" hidden="1" x14ac:dyDescent="0.25"/>
  </sheetData>
  <sheetProtection algorithmName="SHA-512" hashValue="QdopF28o8uTdHGKfKCYGSqJlvVyl38jdX8acrHUjfJ27s+MKG3Th1HgHbmDetndGo4RUgExFq/pZRxD8ZKSZWQ==" saltValue="TghMfdy+jvHQPmXs1UuIrQ==" spinCount="100000" sheet="1" objects="1" scenarios="1"/>
  <customSheetViews>
    <customSheetView guid="{0C0A7354-1E68-4AF0-8238-6CB67405E9AA}">
      <selection activeCell="F9" sqref="F9"/>
      <pageMargins left="0.75" right="0.75" top="1" bottom="1" header="0.5" footer="0.5"/>
      <pageSetup orientation="portrait"/>
      <headerFooter alignWithMargins="0"/>
    </customSheetView>
  </customSheetViews>
  <mergeCells count="10">
    <mergeCell ref="A48:B48"/>
    <mergeCell ref="A1:C1"/>
    <mergeCell ref="P1:Q1"/>
    <mergeCell ref="M1:O1"/>
    <mergeCell ref="W1:X1"/>
    <mergeCell ref="Q48:R48"/>
    <mergeCell ref="X48:Y48"/>
    <mergeCell ref="T1:V1"/>
    <mergeCell ref="D1:F1"/>
    <mergeCell ref="J1:L1"/>
  </mergeCells>
  <conditionalFormatting sqref="M3:N42">
    <cfRule type="cellIs" dxfId="13" priority="13" stopIfTrue="1" operator="notEqual">
      <formula>F3</formula>
    </cfRule>
  </conditionalFormatting>
  <conditionalFormatting sqref="T3:U42">
    <cfRule type="cellIs" dxfId="12" priority="14" stopIfTrue="1" operator="notEqual">
      <formula>M3</formula>
    </cfRule>
  </conditionalFormatting>
  <conditionalFormatting sqref="P3:P42">
    <cfRule type="cellIs" dxfId="11" priority="15" stopIfTrue="1" operator="notEqual">
      <formula>L3</formula>
    </cfRule>
  </conditionalFormatting>
  <conditionalFormatting sqref="V3:V42 O3:O42">
    <cfRule type="cellIs" dxfId="10" priority="16" stopIfTrue="1" operator="notEqual">
      <formula>1-$R$1</formula>
    </cfRule>
  </conditionalFormatting>
  <conditionalFormatting sqref="D6:D42">
    <cfRule type="expression" dxfId="9" priority="11">
      <formula>$D$44&gt;5</formula>
    </cfRule>
  </conditionalFormatting>
  <conditionalFormatting sqref="G6:G42">
    <cfRule type="expression" dxfId="8" priority="10" stopIfTrue="1">
      <formula>AA6=1</formula>
    </cfRule>
  </conditionalFormatting>
  <conditionalFormatting sqref="A62:H67 A60 A70:H1048576 B68:H69 A1:H2 I1:XFD1048576 A6:H59 A3:A5">
    <cfRule type="expression" dxfId="7" priority="8">
      <formula>$A$69=0</formula>
    </cfRule>
  </conditionalFormatting>
  <conditionalFormatting sqref="A68">
    <cfRule type="expression" dxfId="6" priority="7" stopIfTrue="1">
      <formula>OR($A$68=1,$A$68=3,$A$68=5,$A$68=6)</formula>
    </cfRule>
  </conditionalFormatting>
  <conditionalFormatting sqref="A68">
    <cfRule type="expression" dxfId="5" priority="6">
      <formula>$A$69=0</formula>
    </cfRule>
  </conditionalFormatting>
  <conditionalFormatting sqref="A69">
    <cfRule type="expression" dxfId="4" priority="5" stopIfTrue="1">
      <formula>OR($A$68=1,$A$68=3,$A$68=5,$A$68=6)</formula>
    </cfRule>
  </conditionalFormatting>
  <conditionalFormatting sqref="A69">
    <cfRule type="expression" dxfId="3" priority="4">
      <formula>$A$69=0</formula>
    </cfRule>
  </conditionalFormatting>
  <conditionalFormatting sqref="D3:D5">
    <cfRule type="expression" dxfId="2" priority="3">
      <formula>$D$44&gt;5</formula>
    </cfRule>
  </conditionalFormatting>
  <conditionalFormatting sqref="G3:G5">
    <cfRule type="expression" dxfId="1" priority="2" stopIfTrue="1">
      <formula>Z3=1</formula>
    </cfRule>
  </conditionalFormatting>
  <conditionalFormatting sqref="B3:H5">
    <cfRule type="expression" dxfId="0" priority="1">
      <formula>$A$69 = 0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P3:P42" xr:uid="{00000000-0002-0000-0900-000000000000}">
      <formula1>M3*N3*O3</formula1>
      <formula2>M3*N3*O3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X3:X42 Q3:Q42" xr:uid="{00000000-0002-0000-0900-000001000000}">
      <formula1>$Q$50:$Q$55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H3:H42" xr:uid="{00000000-0002-0000-0900-000002000000}">
      <formula1>$B$50:$B$53</formula1>
    </dataValidation>
    <dataValidation type="whole" operator="greaterThan" allowBlank="1" showInputMessage="1" showErrorMessage="1" sqref="F3:F42" xr:uid="{00000000-0002-0000-0900-000003000000}">
      <formula1>0</formula1>
    </dataValidation>
    <dataValidation type="list" allowBlank="1" showInputMessage="1" showErrorMessage="1" sqref="D3:D42" xr:uid="{00000000-0002-0000-0900-000004000000}">
      <formula1>$A$45:$A$47</formula1>
    </dataValidation>
    <dataValidation type="custom" operator="greaterThan" allowBlank="1" showInputMessage="1" showErrorMessage="1" errorTitle="פטנט" error="במקרה של פטנט יש להקיש 1" promptTitle="כמות במקרה של &quot;פטנט&quot;" prompt="יש להקיש 1" sqref="G3:G42" xr:uid="{00000000-0002-0000-0900-000005000000}">
      <formula1>OR(AND(D3="פטנט",G3=1),AND(D3&lt;&gt;"פטנט",G3&gt;=0))</formula1>
    </dataValidation>
  </dataValidations>
  <printOptions horizontalCentered="1" verticalCentered="1"/>
  <pageMargins left="0.27559055118110198" right="0.23622047244094499" top="0.511811023622047" bottom="0.55118110236220497" header="0.511811023622047" footer="0.39370078740157499"/>
  <pageSetup paperSize="9" scale="51" orientation="portrait" horizontalDpi="300" verticalDpi="300" r:id="rId1"/>
  <headerFooter alignWithMargins="0">
    <oddFooter>&amp;Cעמוד &amp;P מתוך &amp;N</oddFooter>
  </headerFooter>
  <ignoredErrors>
    <ignoredError sqref="G6:G42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גיליון1">
    <tabColor rgb="FF4676A3"/>
    <pageSetUpPr fitToPage="1"/>
  </sheetPr>
  <dimension ref="A1:AW381"/>
  <sheetViews>
    <sheetView showGridLines="0" rightToLeft="1" zoomScale="70" zoomScaleNormal="70" zoomScaleSheetLayoutView="100" workbookViewId="0">
      <pane ySplit="3" topLeftCell="A12" activePane="bottomLeft" state="frozen"/>
      <selection pane="bottomLeft" activeCell="A11" sqref="A11:F29"/>
    </sheetView>
  </sheetViews>
  <sheetFormatPr defaultColWidth="9.21875" defaultRowHeight="13.2" outlineLevelCol="1" x14ac:dyDescent="0.25"/>
  <cols>
    <col min="1" max="1" width="9.77734375" style="1" customWidth="1"/>
    <col min="2" max="2" width="34.21875" style="1" customWidth="1"/>
    <col min="3" max="3" width="22.77734375" style="1" customWidth="1"/>
    <col min="4" max="4" width="16.44140625" style="1" customWidth="1"/>
    <col min="5" max="5" width="44.44140625" style="1" customWidth="1"/>
    <col min="6" max="6" width="17.21875" style="1" customWidth="1"/>
    <col min="7" max="7" width="19.5546875" style="14" hidden="1" customWidth="1" outlineLevel="1"/>
    <col min="8" max="8" width="7.21875" style="312" hidden="1" customWidth="1" outlineLevel="1"/>
    <col min="9" max="9" width="17" style="14" hidden="1" customWidth="1" outlineLevel="1"/>
    <col min="10" max="10" width="7.44140625" style="91" customWidth="1" collapsed="1"/>
    <col min="11" max="11" width="17" style="91" hidden="1" customWidth="1" outlineLevel="1"/>
    <col min="12" max="12" width="7.44140625" style="91" hidden="1" customWidth="1" outlineLevel="1"/>
    <col min="13" max="13" width="17" style="14" hidden="1" customWidth="1" outlineLevel="1"/>
    <col min="14" max="14" width="10.5546875" style="15" customWidth="1" collapsed="1"/>
    <col min="15" max="15" width="9.21875" style="15"/>
    <col min="16" max="22" width="9.21875" style="1"/>
    <col min="23" max="26" width="9.21875" style="1" customWidth="1"/>
    <col min="27" max="16384" width="9.21875" style="1"/>
  </cols>
  <sheetData>
    <row r="1" spans="1:49" ht="20.25" customHeight="1" thickBot="1" x14ac:dyDescent="0.3">
      <c r="A1" s="216" t="s">
        <v>16</v>
      </c>
      <c r="B1" s="218" t="s">
        <v>109</v>
      </c>
      <c r="C1" s="217" t="s">
        <v>34</v>
      </c>
      <c r="D1" s="218">
        <v>43539</v>
      </c>
      <c r="E1" s="217" t="s">
        <v>120</v>
      </c>
      <c r="F1" s="218" t="s">
        <v>198</v>
      </c>
      <c r="J1" s="556" t="s">
        <v>59</v>
      </c>
      <c r="N1" s="555" t="s">
        <v>172</v>
      </c>
      <c r="Q1" s="2"/>
      <c r="R1" s="2"/>
    </row>
    <row r="2" spans="1:49" s="2" customFormat="1" ht="17.100000000000001" customHeight="1" thickBot="1" x14ac:dyDescent="0.35">
      <c r="A2" s="443" t="s">
        <v>194</v>
      </c>
      <c r="B2" s="431"/>
      <c r="C2" s="10"/>
      <c r="D2" s="566" t="s">
        <v>265</v>
      </c>
      <c r="E2" s="566"/>
      <c r="F2" s="567"/>
      <c r="G2" s="10"/>
      <c r="H2" s="10"/>
      <c r="J2" s="556"/>
      <c r="K2" s="10"/>
      <c r="L2" s="10"/>
      <c r="N2" s="555"/>
      <c r="O2" s="10"/>
    </row>
    <row r="3" spans="1:49" ht="24.75" customHeight="1" thickBot="1" x14ac:dyDescent="0.5">
      <c r="A3" s="568" t="s">
        <v>264</v>
      </c>
      <c r="B3" s="569"/>
      <c r="C3" s="569"/>
      <c r="D3" s="563" t="s">
        <v>257</v>
      </c>
      <c r="E3" s="564"/>
      <c r="F3" s="565"/>
      <c r="G3" s="91"/>
      <c r="H3" s="91"/>
      <c r="J3" s="149"/>
      <c r="N3" s="10"/>
      <c r="O3" s="2"/>
      <c r="P3" s="2"/>
    </row>
    <row r="4" spans="1:49" s="22" customFormat="1" ht="16.8" x14ac:dyDescent="0.3">
      <c r="A4" s="444"/>
      <c r="B4" s="94"/>
      <c r="C4" s="94"/>
      <c r="D4" s="94"/>
      <c r="E4" s="94"/>
      <c r="F4" s="445"/>
      <c r="G4" s="199" t="s">
        <v>105</v>
      </c>
      <c r="H4" s="500"/>
      <c r="I4" s="92"/>
      <c r="J4" s="92"/>
      <c r="K4" s="114" t="s">
        <v>102</v>
      </c>
      <c r="L4" s="499"/>
      <c r="M4" s="92"/>
    </row>
    <row r="5" spans="1:49" s="5" customFormat="1" ht="20.25" customHeight="1" thickBot="1" x14ac:dyDescent="0.3">
      <c r="A5" s="559" t="s">
        <v>207</v>
      </c>
      <c r="B5" s="560"/>
      <c r="C5" s="572">
        <v>44197</v>
      </c>
      <c r="D5" s="572"/>
      <c r="E5" s="570" t="s">
        <v>259</v>
      </c>
      <c r="F5" s="571"/>
      <c r="G5" s="219"/>
      <c r="H5" s="500"/>
      <c r="I5" s="95"/>
      <c r="J5" s="95"/>
      <c r="K5" s="112"/>
      <c r="L5" s="499"/>
      <c r="M5" s="95"/>
      <c r="N5" s="96"/>
      <c r="O5" s="97"/>
    </row>
    <row r="6" spans="1:49" s="22" customFormat="1" ht="20.25" customHeight="1" thickBot="1" x14ac:dyDescent="0.35">
      <c r="A6" s="561" t="s">
        <v>260</v>
      </c>
      <c r="B6" s="562"/>
      <c r="C6" s="573" t="s">
        <v>300</v>
      </c>
      <c r="D6" s="574"/>
      <c r="E6" s="439" t="s">
        <v>70</v>
      </c>
      <c r="F6" s="446">
        <v>44197</v>
      </c>
      <c r="G6" s="220" t="s">
        <v>103</v>
      </c>
      <c r="H6" s="500"/>
      <c r="I6" s="92"/>
      <c r="J6" s="92"/>
      <c r="K6" s="114" t="s">
        <v>103</v>
      </c>
      <c r="L6" s="499"/>
      <c r="M6" s="92"/>
      <c r="N6" s="93"/>
      <c r="O6" s="94"/>
      <c r="AW6" s="5"/>
    </row>
    <row r="7" spans="1:49" s="4" customFormat="1" ht="17.399999999999999" thickBot="1" x14ac:dyDescent="0.35">
      <c r="A7" s="561" t="s">
        <v>208</v>
      </c>
      <c r="B7" s="562"/>
      <c r="C7" s="573" t="s">
        <v>369</v>
      </c>
      <c r="D7" s="574"/>
      <c r="E7" s="439" t="s">
        <v>69</v>
      </c>
      <c r="F7" s="446">
        <v>44561</v>
      </c>
      <c r="G7" s="221"/>
      <c r="H7" s="500"/>
      <c r="I7" s="11"/>
      <c r="J7" s="11"/>
      <c r="K7" s="115"/>
      <c r="L7" s="499"/>
      <c r="M7" s="11"/>
      <c r="N7" s="98"/>
      <c r="O7" s="99"/>
    </row>
    <row r="8" spans="1:49" s="22" customFormat="1" ht="17.399999999999999" thickBot="1" x14ac:dyDescent="0.35">
      <c r="A8" s="557" t="s">
        <v>261</v>
      </c>
      <c r="B8" s="558"/>
      <c r="C8" s="573" t="s">
        <v>302</v>
      </c>
      <c r="D8" s="574"/>
      <c r="E8" s="439" t="s">
        <v>263</v>
      </c>
      <c r="F8" s="447">
        <f>DATEDIF($F$6,$F$7+1,"m")</f>
        <v>12</v>
      </c>
      <c r="G8" s="220" t="s">
        <v>245</v>
      </c>
      <c r="H8" s="500"/>
      <c r="I8" s="92"/>
      <c r="J8" s="92"/>
      <c r="K8" s="114" t="s">
        <v>104</v>
      </c>
      <c r="L8" s="499"/>
      <c r="M8" s="92"/>
      <c r="N8" s="93"/>
      <c r="O8" s="94"/>
    </row>
    <row r="9" spans="1:49" s="5" customFormat="1" ht="33.6" customHeight="1" x14ac:dyDescent="0.25">
      <c r="A9" s="590" t="s">
        <v>262</v>
      </c>
      <c r="B9" s="591"/>
      <c r="C9" s="573" t="s">
        <v>301</v>
      </c>
      <c r="D9" s="574"/>
      <c r="E9" s="387"/>
      <c r="F9" s="448"/>
      <c r="G9" s="121"/>
      <c r="H9" s="500"/>
      <c r="I9" s="100"/>
      <c r="J9" s="100"/>
      <c r="K9" s="115"/>
      <c r="L9" s="504"/>
      <c r="M9" s="100"/>
      <c r="N9" s="96"/>
      <c r="O9" s="97"/>
    </row>
    <row r="10" spans="1:49" ht="12.75" customHeight="1" x14ac:dyDescent="0.25">
      <c r="A10" s="449"/>
      <c r="B10" s="387"/>
      <c r="C10" s="387"/>
      <c r="D10" s="387"/>
      <c r="E10" s="387"/>
      <c r="F10" s="450"/>
      <c r="G10" s="585" t="s">
        <v>108</v>
      </c>
      <c r="H10" s="499"/>
      <c r="I10" s="585"/>
      <c r="J10" s="101"/>
      <c r="K10" s="585" t="s">
        <v>108</v>
      </c>
      <c r="L10" s="499"/>
      <c r="M10" s="585"/>
      <c r="N10" s="10"/>
      <c r="W10" s="213"/>
      <c r="X10" s="213"/>
      <c r="Y10" s="213"/>
      <c r="Z10" s="213"/>
      <c r="AA10" s="213"/>
      <c r="AB10" s="213"/>
      <c r="AC10" s="213"/>
    </row>
    <row r="11" spans="1:49" ht="23.25" customHeight="1" thickBot="1" x14ac:dyDescent="0.3">
      <c r="A11" s="586" t="s">
        <v>212</v>
      </c>
      <c r="B11" s="587"/>
      <c r="C11" s="587"/>
      <c r="D11" s="587"/>
      <c r="E11" s="588"/>
      <c r="F11" s="589"/>
      <c r="G11" s="585"/>
      <c r="H11" s="499"/>
      <c r="I11" s="585"/>
      <c r="J11" s="101"/>
      <c r="K11" s="585"/>
      <c r="L11" s="499"/>
      <c r="M11" s="585"/>
      <c r="N11" s="10"/>
      <c r="O11" s="192"/>
      <c r="P11" s="193"/>
      <c r="Q11" s="193"/>
      <c r="R11" s="193"/>
      <c r="S11" s="193"/>
      <c r="T11" s="193"/>
      <c r="W11" s="213"/>
      <c r="X11" s="213"/>
      <c r="Y11" s="213"/>
      <c r="Z11" s="213"/>
      <c r="AA11" s="213"/>
      <c r="AB11" s="213"/>
      <c r="AC11" s="213"/>
    </row>
    <row r="12" spans="1:49" ht="48.75" customHeight="1" x14ac:dyDescent="0.25">
      <c r="A12" s="451"/>
      <c r="B12" s="432" t="s">
        <v>0</v>
      </c>
      <c r="C12" s="433" t="s">
        <v>1</v>
      </c>
      <c r="D12" s="242" t="s">
        <v>80</v>
      </c>
      <c r="E12" s="434" t="s">
        <v>107</v>
      </c>
      <c r="F12" s="452" t="s">
        <v>37</v>
      </c>
      <c r="G12" s="513" t="s">
        <v>101</v>
      </c>
      <c r="H12" s="514" t="s">
        <v>248</v>
      </c>
      <c r="I12" s="515" t="s">
        <v>107</v>
      </c>
      <c r="J12" s="102"/>
      <c r="K12" s="516" t="s">
        <v>189</v>
      </c>
      <c r="L12" s="517" t="s">
        <v>248</v>
      </c>
      <c r="M12" s="518" t="s">
        <v>107</v>
      </c>
      <c r="N12" s="10"/>
      <c r="O12" s="192"/>
      <c r="P12" s="193"/>
      <c r="Q12" s="193"/>
      <c r="R12" s="193"/>
      <c r="S12" s="193"/>
      <c r="T12" s="193"/>
      <c r="W12" s="213"/>
      <c r="X12" s="211">
        <f>MAX(1,COUNTIF(X13:X25,"&gt;0"))</f>
        <v>7</v>
      </c>
      <c r="Y12" s="213"/>
      <c r="Z12" s="213"/>
      <c r="AA12" s="213"/>
      <c r="AB12" s="213"/>
      <c r="AC12" s="213"/>
    </row>
    <row r="13" spans="1:49" s="3" customFormat="1" ht="23.1" customHeight="1" x14ac:dyDescent="0.25">
      <c r="A13" s="453"/>
      <c r="B13" s="552">
        <v>1</v>
      </c>
      <c r="C13" s="407" t="s">
        <v>78</v>
      </c>
      <c r="D13" s="435">
        <f>IFERROR(R13*'כח אדם - שכר'!K224,"")</f>
        <v>297667.7</v>
      </c>
      <c r="E13" s="490">
        <f t="shared" ref="E13" si="0">IFERROR(IF(D13&gt;0,D13/$D$26,""),"")</f>
        <v>0.27303644074168315</v>
      </c>
      <c r="F13" s="454">
        <f>+'כח אדם - שכר'!L226</f>
        <v>1.3333333333333335</v>
      </c>
      <c r="G13" s="123">
        <f>IF(COUNTA($G$5,$G$7,$G$9)=3,'כח אדם - שכר'!S224,0)*R13</f>
        <v>0</v>
      </c>
      <c r="H13" s="511">
        <f>'כח אדם - שכר'!T226</f>
        <v>1.3333333333333335</v>
      </c>
      <c r="I13" s="508" t="str">
        <f t="shared" ref="I13" si="1">IF(G13&gt;0,G13/$G$26,"")</f>
        <v/>
      </c>
      <c r="J13" s="103"/>
      <c r="K13" s="173">
        <f>IF(COUNTA($K$5,$K$7,$K$9)=3,'כח אדם - שכר'!Y224,0)*R13</f>
        <v>0</v>
      </c>
      <c r="L13" s="512">
        <f>'כח אדם - שכר'!Z226</f>
        <v>1.3333333333333335</v>
      </c>
      <c r="M13" s="507" t="str">
        <f t="shared" ref="M13" si="2">IF(K13&gt;0,K13/$K$26,"")</f>
        <v/>
      </c>
      <c r="N13" s="104"/>
      <c r="O13" s="194"/>
      <c r="P13" s="195"/>
      <c r="Q13" s="188" t="s">
        <v>173</v>
      </c>
      <c r="R13" s="186">
        <f>INDEX($G$108:$W$158,MATCH($C$108,$F$108:$F$159,1),MATCH(Q13,$G$107:$V$107,0))</f>
        <v>1</v>
      </c>
      <c r="S13" s="195"/>
      <c r="T13" s="195"/>
      <c r="W13" s="188">
        <v>1</v>
      </c>
      <c r="X13" s="212">
        <f>D13</f>
        <v>297667.7</v>
      </c>
      <c r="Y13" s="188">
        <f>IF(D13=0,"",W13)</f>
        <v>1</v>
      </c>
      <c r="Z13" s="188">
        <f t="shared" ref="Z13" si="3">IF(W13&lt;=$X$12,SMALL($Y$13:$Y$25,$X$12-W13+1),"")</f>
        <v>10</v>
      </c>
      <c r="AA13" s="188" t="str">
        <f>IFERROR(INDEX(C$13:C$25,$Z13),"אין נתוני תקציב")</f>
        <v>שונות</v>
      </c>
      <c r="AB13" s="188">
        <f>IFERROR(INDEX(D$13:D$25,$Z13),0)</f>
        <v>30000</v>
      </c>
      <c r="AC13" s="188"/>
    </row>
    <row r="14" spans="1:49" s="3" customFormat="1" ht="23.1" customHeight="1" x14ac:dyDescent="0.25">
      <c r="A14" s="453"/>
      <c r="B14" s="553"/>
      <c r="C14" s="407" t="s">
        <v>79</v>
      </c>
      <c r="D14" s="435">
        <f>IFERROR(MAX(0,ROUNDUP(R14,0))*'כח אדם - שכר'!K225,"")</f>
        <v>59533.540000000008</v>
      </c>
      <c r="E14" s="490">
        <f t="shared" ref="E14:E25" si="4">IFERROR(IF(D14&gt;0,D14/$D$26,""),"")</f>
        <v>5.4607288148336638E-2</v>
      </c>
      <c r="F14" s="455"/>
      <c r="G14" s="123">
        <f>IF(COUNTA($G$5,$G$7,$G$9)=3,'כח אדם - שכר'!S225,0)*R14</f>
        <v>0</v>
      </c>
      <c r="H14" s="501"/>
      <c r="I14" s="508" t="str">
        <f t="shared" ref="I14:I25" si="5">IF(G14&gt;0,G14/$G$26,"")</f>
        <v/>
      </c>
      <c r="J14" s="103"/>
      <c r="K14" s="173">
        <f>IF(COUNTA($K$5,$K$7,$K$9)=3,'כח אדם - שכר'!Y225,0)*R14</f>
        <v>0</v>
      </c>
      <c r="L14" s="506"/>
      <c r="M14" s="507" t="str">
        <f t="shared" ref="M14:M25" si="6">IF(K14&gt;0,K14/$K$26,"")</f>
        <v/>
      </c>
      <c r="N14" s="104"/>
      <c r="O14" s="194"/>
      <c r="P14" s="195"/>
      <c r="Q14" s="188" t="s">
        <v>204</v>
      </c>
      <c r="R14" s="186">
        <f>INDEX($G$108:$W$158,MATCH($C$108,$F$108:$F$159,1),MATCH(Q14,$G$107:$V$107,0))</f>
        <v>0.2</v>
      </c>
      <c r="S14" s="195"/>
      <c r="T14" s="195"/>
      <c r="W14" s="188">
        <f>W13+1</f>
        <v>2</v>
      </c>
      <c r="X14" s="212">
        <f>D14</f>
        <v>59533.540000000008</v>
      </c>
      <c r="Y14" s="188">
        <f>IF(D14=0,"",W14)</f>
        <v>2</v>
      </c>
      <c r="Z14" s="188">
        <f t="shared" ref="Z14:Z23" si="7">IF(W14&lt;=$X$12,SMALL($Y$13:$Y$25,$X$12-W14+1),"")</f>
        <v>9</v>
      </c>
      <c r="AA14" s="188" t="str">
        <f t="shared" ref="AA14" si="8">IFERROR(INDEX(C$13:C$25,$Z14),"")</f>
        <v xml:space="preserve">ציוד ופחת </v>
      </c>
      <c r="AB14" s="188">
        <f t="shared" ref="AB14" si="9">IFERROR(INDEX(D$13:D$25,$Z14),"")</f>
        <v>9111.1111111111095</v>
      </c>
      <c r="AC14" s="188"/>
    </row>
    <row r="15" spans="1:49" s="3" customFormat="1" ht="23.1" customHeight="1" x14ac:dyDescent="0.25">
      <c r="A15" s="453"/>
      <c r="B15" s="554"/>
      <c r="C15" s="408" t="s">
        <v>93</v>
      </c>
      <c r="D15" s="435">
        <f>IFERROR(D13+D14,"")</f>
        <v>357201.24</v>
      </c>
      <c r="E15" s="490">
        <f t="shared" si="4"/>
        <v>0.3276437288900198</v>
      </c>
      <c r="F15" s="455"/>
      <c r="G15" s="123">
        <f>IF(COUNTA($G$5,$G$7,$G$9)=3,'כח אדם - שכר'!S226,0)</f>
        <v>0</v>
      </c>
      <c r="H15" s="510"/>
      <c r="I15" s="508" t="str">
        <f t="shared" si="5"/>
        <v/>
      </c>
      <c r="J15" s="103"/>
      <c r="K15" s="173">
        <f>IF(COUNTA($K$5,$K$7,$K$9)=3,'כח אדם - שכר'!Y226,0)</f>
        <v>0</v>
      </c>
      <c r="L15" s="506"/>
      <c r="M15" s="507" t="str">
        <f t="shared" si="6"/>
        <v/>
      </c>
      <c r="N15" s="104"/>
      <c r="O15" s="194"/>
      <c r="P15" s="195"/>
      <c r="Q15" s="188"/>
      <c r="R15" s="186">
        <f>MAX(0,R13,ROUNDUP(R14,0))</f>
        <v>1</v>
      </c>
      <c r="S15" s="195"/>
      <c r="T15" s="195"/>
      <c r="W15" s="188">
        <f t="shared" ref="W15" si="10">W14+1</f>
        <v>3</v>
      </c>
      <c r="X15" s="188"/>
      <c r="Y15" s="188"/>
      <c r="Z15" s="188">
        <f t="shared" si="7"/>
        <v>6</v>
      </c>
      <c r="AA15" s="188" t="str">
        <f t="shared" ref="AA15:AA23" si="11">IFERROR(INDEX(C$13:C$25,$Z15),"")</f>
        <v>קבלני משנה בחו"ל</v>
      </c>
      <c r="AB15" s="188">
        <f t="shared" ref="AB15:AB23" si="12">IFERROR(INDEX(D$13:D$25,$Z15),"")</f>
        <v>200000</v>
      </c>
      <c r="AC15" s="188"/>
    </row>
    <row r="16" spans="1:49" s="3" customFormat="1" ht="23.1" customHeight="1" x14ac:dyDescent="0.25">
      <c r="A16" s="451"/>
      <c r="B16" s="404">
        <v>2</v>
      </c>
      <c r="C16" s="409" t="s">
        <v>2</v>
      </c>
      <c r="D16" s="435">
        <f>IFERROR(R16*'חומרים '!H45,"")</f>
        <v>93300</v>
      </c>
      <c r="E16" s="490">
        <f t="shared" si="4"/>
        <v>8.5579657857399502E-2</v>
      </c>
      <c r="F16" s="456" t="str">
        <f t="shared" ref="F16" si="13">IF($G$5&gt;0,C16,"")</f>
        <v/>
      </c>
      <c r="G16" s="123">
        <f>IF(COUNTA($G$5,$G$7,$G$9)=3,'חומרים '!L45,0)*R16</f>
        <v>0</v>
      </c>
      <c r="H16" s="510"/>
      <c r="I16" s="508" t="str">
        <f t="shared" si="5"/>
        <v/>
      </c>
      <c r="J16" s="103"/>
      <c r="K16" s="173">
        <f>IF(COUNTA($K$5,$K$7,$K$9)=3,'חומרים '!S45,0)*R16</f>
        <v>0</v>
      </c>
      <c r="L16" s="506"/>
      <c r="M16" s="507" t="str">
        <f t="shared" si="6"/>
        <v/>
      </c>
      <c r="N16" s="104"/>
      <c r="O16" s="194"/>
      <c r="P16" s="195"/>
      <c r="Q16" s="188" t="s">
        <v>174</v>
      </c>
      <c r="R16" s="186">
        <f t="shared" ref="R16:R25" si="14">INDEX($G$108:$W$158,MATCH($C$108,$F$108:$F$159,1),MATCH(Q16,$G$107:$V$107,0))</f>
        <v>1</v>
      </c>
      <c r="S16" s="195"/>
      <c r="T16" s="195"/>
      <c r="W16" s="188">
        <f t="shared" ref="W16" si="15">W15+1</f>
        <v>4</v>
      </c>
      <c r="X16" s="212">
        <f>D16</f>
        <v>93300</v>
      </c>
      <c r="Y16" s="188">
        <f>IF(D16=0,"",W16)</f>
        <v>4</v>
      </c>
      <c r="Z16" s="188">
        <f t="shared" si="7"/>
        <v>5</v>
      </c>
      <c r="AA16" s="188" t="str">
        <f t="shared" si="11"/>
        <v>קבלני משנה בארץ</v>
      </c>
      <c r="AB16" s="188">
        <f t="shared" si="12"/>
        <v>290600</v>
      </c>
      <c r="AC16" s="188"/>
    </row>
    <row r="17" spans="1:29" s="3" customFormat="1" ht="23.1" customHeight="1" x14ac:dyDescent="0.25">
      <c r="A17" s="453"/>
      <c r="B17" s="549">
        <v>3</v>
      </c>
      <c r="C17" s="410" t="s">
        <v>71</v>
      </c>
      <c r="D17" s="435">
        <f>IFERROR(R17*'קבלני משנה '!J43,"")</f>
        <v>290600</v>
      </c>
      <c r="E17" s="490">
        <f t="shared" si="4"/>
        <v>0.2665535752771736</v>
      </c>
      <c r="F17" s="455" t="str">
        <f t="shared" ref="F17:F26" si="16">IF($G$5&gt;0,C17,"")</f>
        <v/>
      </c>
      <c r="G17" s="123">
        <f>IF(COUNTA($G$5,$G$7,$G$9)=3,'קבלני משנה '!N43,0)*R17</f>
        <v>0</v>
      </c>
      <c r="H17" s="510"/>
      <c r="I17" s="508" t="str">
        <f t="shared" si="5"/>
        <v/>
      </c>
      <c r="J17" s="103"/>
      <c r="K17" s="173">
        <f>IF(COUNTA($K$5,$K$7,$K$9)=3,'קבלני משנה '!T43,0)*R17</f>
        <v>0</v>
      </c>
      <c r="L17" s="506"/>
      <c r="M17" s="507" t="str">
        <f t="shared" si="6"/>
        <v/>
      </c>
      <c r="N17" s="104"/>
      <c r="O17" s="194"/>
      <c r="P17" s="195"/>
      <c r="Q17" s="188" t="s">
        <v>175</v>
      </c>
      <c r="R17" s="186">
        <f t="shared" si="14"/>
        <v>1</v>
      </c>
      <c r="S17" s="195"/>
      <c r="T17" s="195"/>
      <c r="W17" s="188">
        <f t="shared" ref="W17" si="17">W16+1</f>
        <v>5</v>
      </c>
      <c r="X17" s="212">
        <f>D17</f>
        <v>290600</v>
      </c>
      <c r="Y17" s="188">
        <f>IF(D17=0,"",W17)</f>
        <v>5</v>
      </c>
      <c r="Z17" s="188">
        <f t="shared" si="7"/>
        <v>4</v>
      </c>
      <c r="AA17" s="188" t="str">
        <f t="shared" si="11"/>
        <v>חומרים וציוד מתכלה</v>
      </c>
      <c r="AB17" s="188">
        <f t="shared" si="12"/>
        <v>93300</v>
      </c>
      <c r="AC17" s="188"/>
    </row>
    <row r="18" spans="1:29" s="3" customFormat="1" ht="23.1" customHeight="1" x14ac:dyDescent="0.25">
      <c r="A18" s="453"/>
      <c r="B18" s="550"/>
      <c r="C18" s="407" t="s">
        <v>72</v>
      </c>
      <c r="D18" s="435">
        <f>IFERROR(R18*'קבלני משנה '!J44,"")</f>
        <v>200000</v>
      </c>
      <c r="E18" s="490">
        <f t="shared" si="4"/>
        <v>0.18345049915841266</v>
      </c>
      <c r="F18" s="455" t="str">
        <f t="shared" si="16"/>
        <v/>
      </c>
      <c r="G18" s="123">
        <f>IF(COUNTA($G$5,$G$7,$G$9)=3,'קבלני משנה '!N44,0)*R18</f>
        <v>0</v>
      </c>
      <c r="H18" s="509"/>
      <c r="I18" s="508" t="str">
        <f t="shared" si="5"/>
        <v/>
      </c>
      <c r="J18" s="103"/>
      <c r="K18" s="173">
        <f>IF(COUNTA($K$5,$K$7,$K$9)=3,'קבלני משנה '!T44,0)*R18</f>
        <v>0</v>
      </c>
      <c r="L18" s="506"/>
      <c r="M18" s="507" t="str">
        <f t="shared" si="6"/>
        <v/>
      </c>
      <c r="N18" s="104"/>
      <c r="O18" s="194"/>
      <c r="P18" s="195"/>
      <c r="Q18" s="188" t="s">
        <v>175</v>
      </c>
      <c r="R18" s="186">
        <f t="shared" si="14"/>
        <v>1</v>
      </c>
      <c r="S18" s="195"/>
      <c r="T18" s="195"/>
      <c r="W18" s="188">
        <f t="shared" ref="W18:W23" si="18">W17+1</f>
        <v>6</v>
      </c>
      <c r="X18" s="212">
        <f>D18</f>
        <v>200000</v>
      </c>
      <c r="Y18" s="188">
        <f>IF(D18=0,"",W18)</f>
        <v>6</v>
      </c>
      <c r="Z18" s="188">
        <f t="shared" si="7"/>
        <v>2</v>
      </c>
      <c r="AA18" s="188" t="str">
        <f t="shared" si="11"/>
        <v>תקורה לשכר</v>
      </c>
      <c r="AB18" s="188">
        <f t="shared" si="12"/>
        <v>59533.540000000008</v>
      </c>
      <c r="AC18" s="188"/>
    </row>
    <row r="19" spans="1:29" s="3" customFormat="1" ht="23.1" customHeight="1" x14ac:dyDescent="0.25">
      <c r="A19" s="453"/>
      <c r="B19" s="550"/>
      <c r="C19" s="411" t="s">
        <v>205</v>
      </c>
      <c r="D19" s="435">
        <f>IFERROR('קבלני משנה '!J3*R19,"")</f>
        <v>0</v>
      </c>
      <c r="E19" s="490" t="str">
        <f t="shared" si="4"/>
        <v/>
      </c>
      <c r="F19" s="455" t="str">
        <f t="shared" si="16"/>
        <v/>
      </c>
      <c r="G19" s="123">
        <f>IF(COUNTA($G$5,$G$7,$G$9)=3,'קבלני משנה '!N3,0)*R19</f>
        <v>0</v>
      </c>
      <c r="H19" s="510"/>
      <c r="I19" s="508" t="str">
        <f t="shared" si="5"/>
        <v/>
      </c>
      <c r="J19" s="103"/>
      <c r="K19" s="173">
        <f>IF(COUNTA($K$5,$K$7,$K$9)=3,'קבלני משנה '!T3,0)*R19</f>
        <v>0</v>
      </c>
      <c r="L19" s="506"/>
      <c r="M19" s="507" t="str">
        <f t="shared" si="6"/>
        <v/>
      </c>
      <c r="N19" s="104"/>
      <c r="O19" s="194"/>
      <c r="P19" s="195"/>
      <c r="Q19" s="188" t="s">
        <v>203</v>
      </c>
      <c r="R19" s="186">
        <f t="shared" si="14"/>
        <v>0</v>
      </c>
      <c r="S19" s="195"/>
      <c r="T19" s="195"/>
      <c r="W19" s="188">
        <f t="shared" si="18"/>
        <v>7</v>
      </c>
      <c r="X19" s="212">
        <f>D19</f>
        <v>0</v>
      </c>
      <c r="Y19" s="188" t="str">
        <f>IF(D19=0,"",W19)</f>
        <v/>
      </c>
      <c r="Z19" s="188">
        <f t="shared" si="7"/>
        <v>1</v>
      </c>
      <c r="AA19" s="188" t="str">
        <f t="shared" si="11"/>
        <v>שכר</v>
      </c>
      <c r="AB19" s="188">
        <f t="shared" si="12"/>
        <v>297667.7</v>
      </c>
      <c r="AC19" s="188"/>
    </row>
    <row r="20" spans="1:29" s="3" customFormat="1" ht="23.1" customHeight="1" x14ac:dyDescent="0.25">
      <c r="A20" s="453"/>
      <c r="B20" s="551"/>
      <c r="C20" s="408" t="s">
        <v>94</v>
      </c>
      <c r="D20" s="435">
        <f>IFERROR(SUM(D17:D19),"")</f>
        <v>490600</v>
      </c>
      <c r="E20" s="490">
        <f t="shared" si="4"/>
        <v>0.45000407443558627</v>
      </c>
      <c r="F20" s="456" t="str">
        <f t="shared" si="16"/>
        <v/>
      </c>
      <c r="G20" s="123">
        <f>SUM(G17:G19)</f>
        <v>0</v>
      </c>
      <c r="H20" s="509"/>
      <c r="I20" s="508" t="str">
        <f t="shared" si="5"/>
        <v/>
      </c>
      <c r="J20" s="103"/>
      <c r="K20" s="173">
        <f>SUM(K17:K19)</f>
        <v>0</v>
      </c>
      <c r="L20" s="506"/>
      <c r="M20" s="507" t="str">
        <f t="shared" si="6"/>
        <v/>
      </c>
      <c r="N20" s="104"/>
      <c r="O20" s="194"/>
      <c r="P20" s="195"/>
      <c r="Q20" s="188" t="s">
        <v>175</v>
      </c>
      <c r="R20" s="186">
        <f t="shared" si="14"/>
        <v>1</v>
      </c>
      <c r="S20" s="195"/>
      <c r="T20" s="195"/>
      <c r="W20" s="188">
        <f t="shared" si="18"/>
        <v>8</v>
      </c>
      <c r="X20" s="188"/>
      <c r="Y20" s="188"/>
      <c r="Z20" s="188" t="str">
        <f t="shared" si="7"/>
        <v/>
      </c>
      <c r="AA20" s="188" t="str">
        <f t="shared" si="11"/>
        <v/>
      </c>
      <c r="AB20" s="188" t="str">
        <f t="shared" si="12"/>
        <v/>
      </c>
      <c r="AC20" s="188"/>
    </row>
    <row r="21" spans="1:29" s="3" customFormat="1" ht="23.1" customHeight="1" x14ac:dyDescent="0.25">
      <c r="A21" s="451"/>
      <c r="B21" s="405">
        <v>4</v>
      </c>
      <c r="C21" s="409" t="s">
        <v>22</v>
      </c>
      <c r="D21" s="435">
        <f>IFERROR(ציוד!H53*R21,"")</f>
        <v>9111.1111111111095</v>
      </c>
      <c r="E21" s="490">
        <f t="shared" si="4"/>
        <v>8.3571894061054645E-3</v>
      </c>
      <c r="F21" s="456" t="str">
        <f t="shared" si="16"/>
        <v/>
      </c>
      <c r="G21" s="123">
        <f>IF(COUNTA($G$5,$G$7,$G$9)=3,ציוד!O53,0)*R21</f>
        <v>0</v>
      </c>
      <c r="H21" s="510"/>
      <c r="I21" s="508" t="str">
        <f t="shared" si="5"/>
        <v/>
      </c>
      <c r="J21" s="103"/>
      <c r="K21" s="173">
        <f>IF(COUNTA($K$5,$K$7,$K$9)=3,ציוד!V53,0)*R21</f>
        <v>0</v>
      </c>
      <c r="L21" s="506"/>
      <c r="M21" s="507" t="str">
        <f t="shared" si="6"/>
        <v/>
      </c>
      <c r="N21" s="104"/>
      <c r="O21" s="194"/>
      <c r="P21" s="195"/>
      <c r="Q21" s="188" t="s">
        <v>176</v>
      </c>
      <c r="R21" s="186">
        <f t="shared" si="14"/>
        <v>1</v>
      </c>
      <c r="S21" s="195"/>
      <c r="T21" s="195"/>
      <c r="W21" s="188">
        <f t="shared" si="18"/>
        <v>9</v>
      </c>
      <c r="X21" s="212">
        <f>D21</f>
        <v>9111.1111111111095</v>
      </c>
      <c r="Y21" s="188">
        <f>IF(D21=0,"",W21)</f>
        <v>9</v>
      </c>
      <c r="Z21" s="188" t="str">
        <f t="shared" si="7"/>
        <v/>
      </c>
      <c r="AA21" s="188" t="str">
        <f t="shared" si="11"/>
        <v/>
      </c>
      <c r="AB21" s="188" t="str">
        <f t="shared" si="12"/>
        <v/>
      </c>
      <c r="AC21" s="188"/>
    </row>
    <row r="22" spans="1:29" s="3" customFormat="1" ht="23.1" customHeight="1" x14ac:dyDescent="0.25">
      <c r="A22" s="451"/>
      <c r="B22" s="405">
        <v>5</v>
      </c>
      <c r="C22" s="409" t="s">
        <v>3</v>
      </c>
      <c r="D22" s="435">
        <f>IFERROR(שונות!L43*R22,"")</f>
        <v>30000</v>
      </c>
      <c r="E22" s="490">
        <f t="shared" si="4"/>
        <v>2.7517574873761899E-2</v>
      </c>
      <c r="F22" s="456" t="str">
        <f t="shared" si="16"/>
        <v/>
      </c>
      <c r="G22" s="440">
        <f>IF(COUNTA($G$5,$G$7,$G$9)=3,שונות!P43,0)*R22</f>
        <v>0</v>
      </c>
      <c r="H22" s="509"/>
      <c r="I22" s="508" t="str">
        <f t="shared" si="5"/>
        <v/>
      </c>
      <c r="J22" s="103"/>
      <c r="K22" s="174">
        <f>IF(COUNTA($K$5,$K$7,$K$9)=3,שונות!W43,0)*R22</f>
        <v>0</v>
      </c>
      <c r="L22" s="506"/>
      <c r="M22" s="507" t="str">
        <f t="shared" si="6"/>
        <v/>
      </c>
      <c r="N22" s="104"/>
      <c r="O22" s="194"/>
      <c r="P22" s="195"/>
      <c r="Q22" s="188" t="s">
        <v>3</v>
      </c>
      <c r="R22" s="186">
        <f t="shared" si="14"/>
        <v>1</v>
      </c>
      <c r="S22" s="195"/>
      <c r="T22" s="195"/>
      <c r="W22" s="188">
        <f t="shared" si="18"/>
        <v>10</v>
      </c>
      <c r="X22" s="212">
        <f>D22</f>
        <v>30000</v>
      </c>
      <c r="Y22" s="188">
        <f>IF(D22=0,"",W22)</f>
        <v>10</v>
      </c>
      <c r="Z22" s="188" t="str">
        <f t="shared" si="7"/>
        <v/>
      </c>
      <c r="AA22" s="188" t="str">
        <f t="shared" si="11"/>
        <v/>
      </c>
      <c r="AB22" s="188" t="str">
        <f t="shared" si="12"/>
        <v/>
      </c>
      <c r="AC22" s="188"/>
    </row>
    <row r="23" spans="1:29" s="3" customFormat="1" ht="23.1" customHeight="1" x14ac:dyDescent="0.25">
      <c r="A23" s="451"/>
      <c r="B23" s="404">
        <v>6</v>
      </c>
      <c r="C23" s="409" t="s">
        <v>163</v>
      </c>
      <c r="D23" s="435">
        <f>IFERROR(+שיווק!E43*R23,"")</f>
        <v>0</v>
      </c>
      <c r="E23" s="490" t="str">
        <f t="shared" si="4"/>
        <v/>
      </c>
      <c r="F23" s="456" t="str">
        <f t="shared" si="16"/>
        <v/>
      </c>
      <c r="G23" s="440">
        <f>IF(COUNTA($G$5,$G$7,$G$9)=3,שיווק!I43,0)*R23</f>
        <v>0</v>
      </c>
      <c r="H23" s="510"/>
      <c r="I23" s="508" t="str">
        <f t="shared" si="5"/>
        <v/>
      </c>
      <c r="J23" s="103"/>
      <c r="K23" s="174">
        <f>IF(COUNTA($K$5,$K$7,$K$9)=3,שיווק!O43,0)*R23</f>
        <v>0</v>
      </c>
      <c r="L23" s="506"/>
      <c r="M23" s="507" t="str">
        <f t="shared" si="6"/>
        <v/>
      </c>
      <c r="N23" s="104"/>
      <c r="O23" s="194"/>
      <c r="P23" s="195"/>
      <c r="Q23" s="188" t="s">
        <v>163</v>
      </c>
      <c r="R23" s="186">
        <f t="shared" si="14"/>
        <v>0</v>
      </c>
      <c r="S23" s="195"/>
      <c r="T23" s="195"/>
      <c r="W23" s="188">
        <f t="shared" si="18"/>
        <v>11</v>
      </c>
      <c r="X23" s="212">
        <f>D23</f>
        <v>0</v>
      </c>
      <c r="Y23" s="188" t="str">
        <f>IF(D23=0,"",W23)</f>
        <v/>
      </c>
      <c r="Z23" s="188" t="str">
        <f t="shared" si="7"/>
        <v/>
      </c>
      <c r="AA23" s="188" t="str">
        <f t="shared" si="11"/>
        <v/>
      </c>
      <c r="AB23" s="188" t="str">
        <f t="shared" si="12"/>
        <v/>
      </c>
      <c r="AC23" s="188"/>
    </row>
    <row r="24" spans="1:29" s="465" customFormat="1" ht="23.1" customHeight="1" x14ac:dyDescent="0.25">
      <c r="A24" s="451"/>
      <c r="B24" s="404"/>
      <c r="C24" s="409" t="s">
        <v>268</v>
      </c>
      <c r="D24" s="435">
        <f>IFERROR('התאמת מוצר ותיקוף שוק'!E43*R24,"")</f>
        <v>110000</v>
      </c>
      <c r="E24" s="490">
        <f t="shared" si="4"/>
        <v>0.10089777453712696</v>
      </c>
      <c r="F24" s="456" t="str">
        <f t="shared" si="16"/>
        <v/>
      </c>
      <c r="G24" s="440">
        <f>IF(COUNTA($G$5,$G$7,$G$9)=3,'התאמת מוצר ותיקוף שוק'!I43,0)*R24</f>
        <v>0</v>
      </c>
      <c r="H24" s="510"/>
      <c r="I24" s="508" t="str">
        <f t="shared" si="5"/>
        <v/>
      </c>
      <c r="J24" s="103"/>
      <c r="K24" s="174">
        <f>IF(COUNTA($K$5,$K$7,$K$9)=3,'התאמת מוצר ותיקוף שוק'!O43,0)*R24</f>
        <v>0</v>
      </c>
      <c r="L24" s="506"/>
      <c r="M24" s="507" t="str">
        <f t="shared" si="6"/>
        <v/>
      </c>
      <c r="N24" s="104"/>
      <c r="O24" s="194"/>
      <c r="P24" s="195"/>
      <c r="Q24" s="188" t="s">
        <v>268</v>
      </c>
      <c r="R24" s="186">
        <f t="shared" si="14"/>
        <v>1</v>
      </c>
      <c r="S24" s="195"/>
      <c r="T24" s="195"/>
      <c r="W24" s="188"/>
      <c r="X24" s="212"/>
      <c r="Y24" s="188"/>
      <c r="Z24" s="188"/>
      <c r="AA24" s="188"/>
      <c r="AB24" s="188"/>
      <c r="AC24" s="188"/>
    </row>
    <row r="25" spans="1:29" s="3" customFormat="1" ht="23.1" customHeight="1" thickBot="1" x14ac:dyDescent="0.3">
      <c r="A25" s="451"/>
      <c r="B25" s="404">
        <v>7</v>
      </c>
      <c r="C25" s="409" t="s">
        <v>181</v>
      </c>
      <c r="D25" s="435">
        <f>IFERROR(+'ציוד ייעודי'!H43*R25,"")</f>
        <v>0</v>
      </c>
      <c r="E25" s="490" t="str">
        <f t="shared" si="4"/>
        <v/>
      </c>
      <c r="F25" s="456" t="str">
        <f t="shared" si="16"/>
        <v/>
      </c>
      <c r="G25" s="440">
        <f>+'ציוד ייעודי'!L43*R25</f>
        <v>0</v>
      </c>
      <c r="H25" s="510"/>
      <c r="I25" s="508" t="str">
        <f t="shared" si="5"/>
        <v/>
      </c>
      <c r="J25" s="103"/>
      <c r="K25" s="174">
        <f>+'ציוד ייעודי'!S43*R25</f>
        <v>0</v>
      </c>
      <c r="L25" s="506"/>
      <c r="M25" s="507" t="str">
        <f t="shared" si="6"/>
        <v/>
      </c>
      <c r="N25" s="104"/>
      <c r="O25" s="194"/>
      <c r="P25" s="195"/>
      <c r="Q25" s="188" t="s">
        <v>181</v>
      </c>
      <c r="R25" s="186">
        <f t="shared" si="14"/>
        <v>0</v>
      </c>
      <c r="S25" s="195"/>
      <c r="T25" s="195"/>
      <c r="W25" s="188">
        <f>W23+1</f>
        <v>12</v>
      </c>
      <c r="X25" s="212">
        <f>D25</f>
        <v>0</v>
      </c>
      <c r="Y25" s="188" t="str">
        <f>IF(D25=0,"",W25)</f>
        <v/>
      </c>
      <c r="Z25" s="188" t="str">
        <f>IF(W25&lt;=$X$12,SMALL($Y$13:$Y$25,$X$12-W25+1),"")</f>
        <v/>
      </c>
      <c r="AA25" s="188" t="str">
        <f>IFERROR(INDEX(C$13:C$25,$Z25),"")</f>
        <v/>
      </c>
      <c r="AB25" s="188" t="str">
        <f>IFERROR(INDEX(D$13:D$25,$Z25),"")</f>
        <v/>
      </c>
      <c r="AC25" s="188"/>
    </row>
    <row r="26" spans="1:29" s="3" customFormat="1" ht="23.1" customHeight="1" thickBot="1" x14ac:dyDescent="0.3">
      <c r="A26" s="451"/>
      <c r="B26" s="404">
        <v>10</v>
      </c>
      <c r="C26" s="436" t="s">
        <v>4</v>
      </c>
      <c r="D26" s="437">
        <f>IFERROR(D15+D16+D20+D21+D22+D23+D24+D25,"")</f>
        <v>1090212.3511111112</v>
      </c>
      <c r="E26" s="491">
        <f>IFERROR(IF($D$26&gt;0,D26/$D$26,""),"")</f>
        <v>1</v>
      </c>
      <c r="F26" s="457" t="str">
        <f t="shared" si="16"/>
        <v/>
      </c>
      <c r="G26" s="441">
        <f>G15+G16+G20+G21+G22+G23+G25</f>
        <v>0</v>
      </c>
      <c r="H26" s="502"/>
      <c r="I26" s="198" t="str">
        <f>IF($G$26&gt;0,G26/$G$26,"")</f>
        <v/>
      </c>
      <c r="J26" s="103"/>
      <c r="K26" s="175">
        <f>K15+K16+K20+K21+K22+K23+K25</f>
        <v>0</v>
      </c>
      <c r="L26" s="505"/>
      <c r="M26" s="176" t="str">
        <f>IF($K$26&gt;0,K26/$K$26,"")</f>
        <v/>
      </c>
      <c r="N26" s="104"/>
      <c r="O26" s="194"/>
      <c r="P26" s="195"/>
      <c r="Q26" s="195"/>
      <c r="R26" s="196"/>
      <c r="S26" s="195"/>
      <c r="T26" s="195"/>
      <c r="W26" s="188"/>
      <c r="X26" s="188"/>
      <c r="Y26" s="188"/>
      <c r="Z26" s="188"/>
      <c r="AA26" s="188"/>
      <c r="AB26" s="188"/>
      <c r="AC26" s="188"/>
    </row>
    <row r="27" spans="1:29" ht="21.75" customHeight="1" thickBot="1" x14ac:dyDescent="0.3">
      <c r="A27" s="458"/>
      <c r="B27" s="406">
        <v>11</v>
      </c>
      <c r="C27" s="412" t="s">
        <v>150</v>
      </c>
      <c r="D27" s="438">
        <f>IFERROR(+D26-D18,"")</f>
        <v>890212.35111111123</v>
      </c>
      <c r="E27" s="492">
        <f>IFERROR(IF($D$26&gt;0,D27/$D$26,""),"")</f>
        <v>0.81654950084158728</v>
      </c>
      <c r="F27" s="459"/>
      <c r="G27" s="442">
        <f>+G26-G18</f>
        <v>0</v>
      </c>
      <c r="H27" s="503"/>
      <c r="I27" s="113" t="str">
        <f>IF($G$26&gt;0,G27/$G$26,"")</f>
        <v/>
      </c>
      <c r="J27" s="10"/>
      <c r="K27" s="175">
        <f>+K26-K18</f>
        <v>0</v>
      </c>
      <c r="L27" s="505"/>
      <c r="M27" s="176" t="str">
        <f>IF($K$26&gt;0,K27/$K$26,"")</f>
        <v/>
      </c>
      <c r="N27" s="10"/>
      <c r="O27" s="192"/>
      <c r="P27" s="193"/>
      <c r="Q27" s="193"/>
      <c r="R27" s="196"/>
      <c r="S27" s="193"/>
      <c r="T27" s="193"/>
      <c r="W27" s="213"/>
      <c r="X27" s="213"/>
      <c r="Y27" s="213"/>
      <c r="Z27" s="213"/>
      <c r="AA27" s="213"/>
      <c r="AB27" s="213"/>
      <c r="AC27" s="213"/>
    </row>
    <row r="28" spans="1:29" s="105" customFormat="1" ht="39.75" customHeight="1" x14ac:dyDescent="0.35">
      <c r="A28" s="581" t="s">
        <v>313</v>
      </c>
      <c r="B28" s="582"/>
      <c r="C28" s="583" t="s">
        <v>303</v>
      </c>
      <c r="D28" s="584"/>
      <c r="E28" s="576" t="s">
        <v>368</v>
      </c>
      <c r="F28" s="577"/>
      <c r="O28" s="197"/>
      <c r="P28" s="197"/>
      <c r="Q28" s="197"/>
      <c r="R28" s="197"/>
      <c r="S28" s="197"/>
      <c r="T28" s="197"/>
      <c r="W28" s="530"/>
      <c r="X28" s="530"/>
      <c r="Y28" s="530"/>
      <c r="Z28" s="530"/>
      <c r="AA28" s="530"/>
      <c r="AB28" s="530"/>
      <c r="AC28" s="530"/>
    </row>
    <row r="29" spans="1:29" s="532" customFormat="1" ht="17.100000000000001" customHeight="1" x14ac:dyDescent="0.3">
      <c r="A29" s="580" t="s">
        <v>139</v>
      </c>
      <c r="B29" s="578"/>
      <c r="C29" s="575" t="s">
        <v>140</v>
      </c>
      <c r="D29" s="575"/>
      <c r="E29" s="578" t="s">
        <v>271</v>
      </c>
      <c r="F29" s="579"/>
      <c r="G29" s="531"/>
      <c r="H29" s="531"/>
      <c r="I29" s="531"/>
      <c r="J29" s="531"/>
      <c r="K29" s="531"/>
      <c r="L29" s="531"/>
      <c r="M29" s="531"/>
    </row>
    <row r="30" spans="1:29" ht="16.2" thickBot="1" x14ac:dyDescent="0.35">
      <c r="A30" s="460"/>
      <c r="B30" s="461"/>
      <c r="C30" s="462"/>
      <c r="D30" s="463"/>
      <c r="E30" s="463"/>
      <c r="F30" s="464"/>
      <c r="G30" s="91"/>
      <c r="H30" s="91"/>
    </row>
    <row r="31" spans="1:29" ht="15" customHeight="1" x14ac:dyDescent="0.25">
      <c r="C31" s="1" t="s">
        <v>6</v>
      </c>
    </row>
    <row r="35" spans="1:15" ht="13.35" customHeight="1" x14ac:dyDescent="0.25">
      <c r="G35" s="1"/>
      <c r="H35" s="1"/>
      <c r="I35" s="1"/>
      <c r="J35" s="1"/>
      <c r="K35" s="1"/>
      <c r="L35" s="1"/>
      <c r="M35" s="1"/>
      <c r="N35" s="1"/>
      <c r="O35" s="1"/>
    </row>
    <row r="41" spans="1:15" hidden="1" x14ac:dyDescent="0.25"/>
    <row r="42" spans="1:15" hidden="1" x14ac:dyDescent="0.25"/>
    <row r="43" spans="1:15" hidden="1" x14ac:dyDescent="0.25"/>
    <row r="44" spans="1:15" hidden="1" x14ac:dyDescent="0.25">
      <c r="A44" s="6" t="s">
        <v>11</v>
      </c>
      <c r="D44" s="1" t="s">
        <v>6</v>
      </c>
      <c r="G44" s="1"/>
      <c r="H44" s="1"/>
      <c r="I44" s="1"/>
      <c r="J44" s="1"/>
      <c r="K44" s="1"/>
      <c r="L44" s="1"/>
      <c r="M44" s="1"/>
      <c r="N44" s="1"/>
      <c r="O44" s="1"/>
    </row>
    <row r="45" spans="1:15" hidden="1" x14ac:dyDescent="0.25">
      <c r="A45" s="6" t="s">
        <v>12</v>
      </c>
      <c r="G45" s="1"/>
      <c r="H45" s="1"/>
      <c r="I45" s="1"/>
      <c r="J45" s="1"/>
      <c r="K45" s="1"/>
      <c r="L45" s="1"/>
      <c r="M45" s="1"/>
      <c r="N45" s="1"/>
      <c r="O45" s="1"/>
    </row>
    <row r="46" spans="1:15" hidden="1" x14ac:dyDescent="0.25">
      <c r="A46" s="6" t="s">
        <v>13</v>
      </c>
      <c r="G46" s="1"/>
      <c r="H46" s="1"/>
      <c r="I46" s="1"/>
      <c r="J46" s="1"/>
      <c r="K46" s="1"/>
      <c r="L46" s="1"/>
      <c r="M46" s="1"/>
      <c r="N46" s="1"/>
      <c r="O46" s="1"/>
    </row>
    <row r="47" spans="1:15" hidden="1" x14ac:dyDescent="0.25">
      <c r="A47" s="6" t="s">
        <v>14</v>
      </c>
      <c r="G47" s="1"/>
      <c r="H47" s="1"/>
      <c r="I47" s="1"/>
      <c r="J47" s="1"/>
      <c r="K47" s="1"/>
      <c r="L47" s="1"/>
      <c r="M47" s="1"/>
      <c r="N47" s="1"/>
      <c r="O47" s="1"/>
    </row>
    <row r="48" spans="1:15" hidden="1" x14ac:dyDescent="0.25">
      <c r="A48" s="6" t="s">
        <v>15</v>
      </c>
      <c r="G48" s="1"/>
      <c r="H48" s="1"/>
      <c r="I48" s="1"/>
      <c r="J48" s="1"/>
      <c r="K48" s="1"/>
      <c r="L48" s="1"/>
      <c r="M48" s="1"/>
      <c r="N48" s="1"/>
      <c r="O48" s="1"/>
    </row>
    <row r="49" spans="1:15" hidden="1" x14ac:dyDescent="0.25"/>
    <row r="50" spans="1:15" hidden="1" x14ac:dyDescent="0.25"/>
    <row r="51" spans="1:15" hidden="1" x14ac:dyDescent="0.25"/>
    <row r="52" spans="1:15" hidden="1" x14ac:dyDescent="0.25"/>
    <row r="53" spans="1:15" hidden="1" x14ac:dyDescent="0.25"/>
    <row r="54" spans="1:15" hidden="1" x14ac:dyDescent="0.25"/>
    <row r="55" spans="1:15" hidden="1" x14ac:dyDescent="0.25"/>
    <row r="56" spans="1:15" hidden="1" x14ac:dyDescent="0.25"/>
    <row r="57" spans="1:15" s="7" customFormat="1" hidden="1" x14ac:dyDescent="0.25">
      <c r="G57" s="90"/>
      <c r="H57" s="90"/>
      <c r="I57" s="90"/>
      <c r="J57" s="106"/>
      <c r="K57" s="106"/>
      <c r="L57" s="106"/>
      <c r="M57" s="90"/>
      <c r="N57" s="107"/>
      <c r="O57" s="107"/>
    </row>
    <row r="58" spans="1:15" s="7" customFormat="1" hidden="1" x14ac:dyDescent="0.25">
      <c r="G58" s="90"/>
      <c r="H58" s="90"/>
      <c r="I58" s="90"/>
      <c r="J58" s="106"/>
      <c r="K58" s="106"/>
      <c r="L58" s="106"/>
      <c r="M58" s="90"/>
      <c r="N58" s="107"/>
      <c r="O58" s="107"/>
    </row>
    <row r="59" spans="1:15" s="7" customFormat="1" hidden="1" x14ac:dyDescent="0.25">
      <c r="A59" s="8">
        <v>43831</v>
      </c>
      <c r="B59" s="122">
        <f>EOMONTH(A59,0)</f>
        <v>43861</v>
      </c>
      <c r="G59" s="90"/>
      <c r="H59" s="90"/>
      <c r="I59" s="90"/>
      <c r="J59" s="106"/>
      <c r="K59" s="106"/>
      <c r="L59" s="106"/>
      <c r="M59" s="90"/>
      <c r="N59" s="107"/>
      <c r="O59" s="107"/>
    </row>
    <row r="60" spans="1:15" s="7" customFormat="1" hidden="1" x14ac:dyDescent="0.25">
      <c r="A60" s="8">
        <f>EOMONTH(A59,0)+1</f>
        <v>43862</v>
      </c>
      <c r="B60" s="122">
        <f t="shared" ref="B60" si="19">EOMONTH(A60,0)</f>
        <v>43890</v>
      </c>
      <c r="G60" s="90"/>
      <c r="H60" s="90"/>
      <c r="I60" s="90"/>
      <c r="J60" s="106"/>
      <c r="K60" s="106"/>
      <c r="L60" s="106"/>
      <c r="M60" s="90"/>
      <c r="N60" s="107"/>
      <c r="O60" s="107"/>
    </row>
    <row r="61" spans="1:15" s="7" customFormat="1" hidden="1" x14ac:dyDescent="0.25">
      <c r="A61" s="8">
        <f t="shared" ref="A61" si="20">EOMONTH(A60,0)+1</f>
        <v>43891</v>
      </c>
      <c r="B61" s="122">
        <f t="shared" ref="B61:B82" si="21">EOMONTH(A61,0)</f>
        <v>43921</v>
      </c>
      <c r="G61" s="90"/>
      <c r="H61" s="90"/>
      <c r="I61" s="90"/>
      <c r="J61" s="106"/>
      <c r="K61" s="106"/>
      <c r="L61" s="106"/>
      <c r="M61" s="90"/>
      <c r="N61" s="107"/>
      <c r="O61" s="107"/>
    </row>
    <row r="62" spans="1:15" s="7" customFormat="1" hidden="1" x14ac:dyDescent="0.25">
      <c r="A62" s="8">
        <f t="shared" ref="A62:A82" si="22">EOMONTH(A61,0)+1</f>
        <v>43922</v>
      </c>
      <c r="B62" s="122">
        <f t="shared" si="21"/>
        <v>43951</v>
      </c>
      <c r="G62" s="90"/>
      <c r="H62" s="90"/>
      <c r="I62" s="90"/>
      <c r="J62" s="106"/>
      <c r="K62" s="106"/>
      <c r="L62" s="106"/>
      <c r="M62" s="90"/>
      <c r="N62" s="107"/>
      <c r="O62" s="107"/>
    </row>
    <row r="63" spans="1:15" s="7" customFormat="1" hidden="1" x14ac:dyDescent="0.25">
      <c r="A63" s="8">
        <f t="shared" si="22"/>
        <v>43952</v>
      </c>
      <c r="B63" s="122">
        <f t="shared" si="21"/>
        <v>43982</v>
      </c>
      <c r="G63" s="90"/>
      <c r="H63" s="90"/>
      <c r="I63" s="90"/>
      <c r="J63" s="106"/>
      <c r="K63" s="106"/>
      <c r="L63" s="106"/>
      <c r="M63" s="90"/>
      <c r="N63" s="107"/>
      <c r="O63" s="107"/>
    </row>
    <row r="64" spans="1:15" s="7" customFormat="1" hidden="1" x14ac:dyDescent="0.25">
      <c r="A64" s="8">
        <f t="shared" si="22"/>
        <v>43983</v>
      </c>
      <c r="B64" s="122">
        <f t="shared" si="21"/>
        <v>44012</v>
      </c>
      <c r="G64" s="90"/>
      <c r="H64" s="90"/>
      <c r="I64" s="90"/>
      <c r="J64" s="106"/>
      <c r="K64" s="106"/>
      <c r="L64" s="106"/>
      <c r="M64" s="90"/>
      <c r="N64" s="107"/>
      <c r="O64" s="107"/>
    </row>
    <row r="65" spans="1:15" s="7" customFormat="1" hidden="1" x14ac:dyDescent="0.25">
      <c r="A65" s="8">
        <f t="shared" si="22"/>
        <v>44013</v>
      </c>
      <c r="B65" s="122">
        <f t="shared" si="21"/>
        <v>44043</v>
      </c>
      <c r="G65" s="90"/>
      <c r="H65" s="90"/>
      <c r="I65" s="90"/>
      <c r="J65" s="106"/>
      <c r="K65" s="106"/>
      <c r="L65" s="106"/>
      <c r="M65" s="90"/>
      <c r="N65" s="107"/>
      <c r="O65" s="107"/>
    </row>
    <row r="66" spans="1:15" s="7" customFormat="1" hidden="1" x14ac:dyDescent="0.25">
      <c r="A66" s="8">
        <f t="shared" si="22"/>
        <v>44044</v>
      </c>
      <c r="B66" s="122">
        <f t="shared" si="21"/>
        <v>44074</v>
      </c>
      <c r="G66" s="90"/>
      <c r="H66" s="90"/>
      <c r="I66" s="90"/>
      <c r="J66" s="106"/>
      <c r="K66" s="106"/>
      <c r="L66" s="106"/>
      <c r="M66" s="90"/>
      <c r="N66" s="107"/>
      <c r="O66" s="107"/>
    </row>
    <row r="67" spans="1:15" s="7" customFormat="1" hidden="1" x14ac:dyDescent="0.25">
      <c r="A67" s="8">
        <f t="shared" si="22"/>
        <v>44075</v>
      </c>
      <c r="B67" s="122">
        <f t="shared" si="21"/>
        <v>44104</v>
      </c>
      <c r="G67" s="90"/>
      <c r="H67" s="90"/>
      <c r="I67" s="90"/>
      <c r="J67" s="106"/>
      <c r="K67" s="106"/>
      <c r="L67" s="106"/>
      <c r="M67" s="90"/>
      <c r="N67" s="107"/>
      <c r="O67" s="107"/>
    </row>
    <row r="68" spans="1:15" s="7" customFormat="1" hidden="1" x14ac:dyDescent="0.25">
      <c r="A68" s="8">
        <f t="shared" si="22"/>
        <v>44105</v>
      </c>
      <c r="B68" s="122">
        <f t="shared" si="21"/>
        <v>44135</v>
      </c>
      <c r="G68" s="90"/>
      <c r="H68" s="90"/>
      <c r="I68" s="90"/>
      <c r="J68" s="106"/>
      <c r="K68" s="106"/>
      <c r="L68" s="106"/>
      <c r="M68" s="90"/>
      <c r="N68" s="107"/>
      <c r="O68" s="107"/>
    </row>
    <row r="69" spans="1:15" s="7" customFormat="1" hidden="1" x14ac:dyDescent="0.25">
      <c r="A69" s="8">
        <f t="shared" si="22"/>
        <v>44136</v>
      </c>
      <c r="B69" s="122">
        <f t="shared" si="21"/>
        <v>44165</v>
      </c>
      <c r="G69" s="90"/>
      <c r="H69" s="90"/>
      <c r="I69" s="90"/>
      <c r="J69" s="106"/>
      <c r="K69" s="106"/>
      <c r="L69" s="106"/>
      <c r="M69" s="90"/>
      <c r="N69" s="107"/>
      <c r="O69" s="107"/>
    </row>
    <row r="70" spans="1:15" s="7" customFormat="1" hidden="1" x14ac:dyDescent="0.25">
      <c r="A70" s="8">
        <f t="shared" si="22"/>
        <v>44166</v>
      </c>
      <c r="B70" s="122">
        <f t="shared" si="21"/>
        <v>44196</v>
      </c>
      <c r="G70" s="90"/>
      <c r="H70" s="90"/>
      <c r="I70" s="90"/>
      <c r="J70" s="106"/>
      <c r="K70" s="106"/>
      <c r="L70" s="106"/>
      <c r="M70" s="90"/>
      <c r="N70" s="107"/>
      <c r="O70" s="107"/>
    </row>
    <row r="71" spans="1:15" s="7" customFormat="1" hidden="1" x14ac:dyDescent="0.25">
      <c r="A71" s="8">
        <f t="shared" si="22"/>
        <v>44197</v>
      </c>
      <c r="B71" s="122">
        <f t="shared" si="21"/>
        <v>44227</v>
      </c>
      <c r="G71" s="90"/>
      <c r="H71" s="90"/>
      <c r="I71" s="90"/>
      <c r="J71" s="106"/>
      <c r="K71" s="106"/>
      <c r="L71" s="106"/>
      <c r="M71" s="90"/>
      <c r="N71" s="107"/>
      <c r="O71" s="107"/>
    </row>
    <row r="72" spans="1:15" s="7" customFormat="1" hidden="1" x14ac:dyDescent="0.25">
      <c r="A72" s="8">
        <f t="shared" si="22"/>
        <v>44228</v>
      </c>
      <c r="B72" s="122">
        <f t="shared" si="21"/>
        <v>44255</v>
      </c>
      <c r="G72" s="90"/>
      <c r="H72" s="90"/>
      <c r="I72" s="90"/>
      <c r="J72" s="106"/>
      <c r="K72" s="106"/>
      <c r="L72" s="106"/>
      <c r="M72" s="90"/>
      <c r="N72" s="107"/>
      <c r="O72" s="107"/>
    </row>
    <row r="73" spans="1:15" s="7" customFormat="1" hidden="1" x14ac:dyDescent="0.25">
      <c r="A73" s="8">
        <f t="shared" si="22"/>
        <v>44256</v>
      </c>
      <c r="B73" s="122">
        <f t="shared" si="21"/>
        <v>44286</v>
      </c>
      <c r="G73" s="90"/>
      <c r="H73" s="90"/>
      <c r="I73" s="90"/>
      <c r="J73" s="106"/>
      <c r="K73" s="106"/>
      <c r="L73" s="106"/>
      <c r="M73" s="90"/>
      <c r="N73" s="107"/>
      <c r="O73" s="107"/>
    </row>
    <row r="74" spans="1:15" s="7" customFormat="1" hidden="1" x14ac:dyDescent="0.25">
      <c r="A74" s="8">
        <f t="shared" si="22"/>
        <v>44287</v>
      </c>
      <c r="B74" s="122">
        <f t="shared" si="21"/>
        <v>44316</v>
      </c>
      <c r="G74" s="90"/>
      <c r="H74" s="90"/>
      <c r="I74" s="90"/>
      <c r="J74" s="106"/>
      <c r="K74" s="106"/>
      <c r="L74" s="106"/>
      <c r="M74" s="90"/>
      <c r="N74" s="107"/>
      <c r="O74" s="107"/>
    </row>
    <row r="75" spans="1:15" s="7" customFormat="1" hidden="1" x14ac:dyDescent="0.25">
      <c r="A75" s="8">
        <f t="shared" si="22"/>
        <v>44317</v>
      </c>
      <c r="B75" s="122">
        <f t="shared" si="21"/>
        <v>44347</v>
      </c>
      <c r="G75" s="90"/>
      <c r="H75" s="90"/>
      <c r="I75" s="90"/>
      <c r="J75" s="106"/>
      <c r="K75" s="106"/>
      <c r="L75" s="106"/>
      <c r="M75" s="90"/>
      <c r="N75" s="107"/>
      <c r="O75" s="107"/>
    </row>
    <row r="76" spans="1:15" s="7" customFormat="1" hidden="1" x14ac:dyDescent="0.25">
      <c r="A76" s="8">
        <f t="shared" si="22"/>
        <v>44348</v>
      </c>
      <c r="B76" s="122">
        <f t="shared" si="21"/>
        <v>44377</v>
      </c>
      <c r="G76" s="90"/>
      <c r="H76" s="90"/>
      <c r="I76" s="90"/>
      <c r="J76" s="106"/>
      <c r="K76" s="106"/>
      <c r="L76" s="106"/>
      <c r="M76" s="90"/>
      <c r="N76" s="107"/>
      <c r="O76" s="107"/>
    </row>
    <row r="77" spans="1:15" s="7" customFormat="1" hidden="1" x14ac:dyDescent="0.25">
      <c r="A77" s="8">
        <f t="shared" si="22"/>
        <v>44378</v>
      </c>
      <c r="B77" s="122">
        <f t="shared" si="21"/>
        <v>44408</v>
      </c>
      <c r="G77" s="90"/>
      <c r="H77" s="90"/>
      <c r="I77" s="90"/>
      <c r="J77" s="106"/>
      <c r="K77" s="106"/>
      <c r="L77" s="106"/>
      <c r="M77" s="90"/>
      <c r="N77" s="107"/>
      <c r="O77" s="107"/>
    </row>
    <row r="78" spans="1:15" s="7" customFormat="1" hidden="1" x14ac:dyDescent="0.25">
      <c r="A78" s="8">
        <f t="shared" si="22"/>
        <v>44409</v>
      </c>
      <c r="B78" s="122">
        <f t="shared" si="21"/>
        <v>44439</v>
      </c>
      <c r="G78" s="90"/>
      <c r="H78" s="90"/>
      <c r="I78" s="90"/>
      <c r="J78" s="106"/>
      <c r="K78" s="106"/>
      <c r="L78" s="106"/>
      <c r="M78" s="90"/>
      <c r="N78" s="107"/>
      <c r="O78" s="107"/>
    </row>
    <row r="79" spans="1:15" s="7" customFormat="1" hidden="1" x14ac:dyDescent="0.25">
      <c r="A79" s="8">
        <f t="shared" si="22"/>
        <v>44440</v>
      </c>
      <c r="B79" s="122">
        <f t="shared" si="21"/>
        <v>44469</v>
      </c>
      <c r="G79" s="90"/>
      <c r="H79" s="90"/>
      <c r="I79" s="90"/>
      <c r="J79" s="106"/>
      <c r="K79" s="106"/>
      <c r="L79" s="106"/>
      <c r="M79" s="90"/>
      <c r="N79" s="107"/>
      <c r="O79" s="107"/>
    </row>
    <row r="80" spans="1:15" s="7" customFormat="1" hidden="1" x14ac:dyDescent="0.25">
      <c r="A80" s="8">
        <f t="shared" si="22"/>
        <v>44470</v>
      </c>
      <c r="B80" s="122">
        <f t="shared" si="21"/>
        <v>44500</v>
      </c>
      <c r="G80" s="90"/>
      <c r="H80" s="90"/>
      <c r="I80" s="90"/>
      <c r="J80" s="106"/>
      <c r="K80" s="106"/>
      <c r="L80" s="106"/>
      <c r="M80" s="90"/>
      <c r="N80" s="107"/>
      <c r="O80" s="107"/>
    </row>
    <row r="81" spans="1:15" s="7" customFormat="1" hidden="1" x14ac:dyDescent="0.25">
      <c r="A81" s="8">
        <f t="shared" si="22"/>
        <v>44501</v>
      </c>
      <c r="B81" s="122">
        <f t="shared" si="21"/>
        <v>44530</v>
      </c>
      <c r="G81" s="90"/>
      <c r="H81" s="90"/>
      <c r="I81" s="90"/>
      <c r="J81" s="106"/>
      <c r="K81" s="106"/>
      <c r="L81" s="106"/>
      <c r="M81" s="90"/>
      <c r="N81" s="107"/>
      <c r="O81" s="107"/>
    </row>
    <row r="82" spans="1:15" s="7" customFormat="1" hidden="1" x14ac:dyDescent="0.25">
      <c r="A82" s="8">
        <f t="shared" si="22"/>
        <v>44531</v>
      </c>
      <c r="B82" s="122">
        <f t="shared" si="21"/>
        <v>44561</v>
      </c>
      <c r="G82" s="90"/>
      <c r="H82" s="90"/>
      <c r="I82" s="90"/>
      <c r="J82" s="106"/>
      <c r="K82" s="106"/>
      <c r="L82" s="106"/>
      <c r="M82" s="90"/>
      <c r="N82" s="107"/>
      <c r="O82" s="107"/>
    </row>
    <row r="83" spans="1:15" s="7" customFormat="1" hidden="1" x14ac:dyDescent="0.25">
      <c r="A83" s="8">
        <f t="shared" ref="A83:A114" si="23">EOMONTH(A82,0)+1</f>
        <v>44562</v>
      </c>
      <c r="B83" s="122">
        <f t="shared" ref="B83:B114" si="24">EOMONTH(A83,0)</f>
        <v>44592</v>
      </c>
      <c r="G83" s="90"/>
      <c r="H83" s="90"/>
      <c r="I83" s="90"/>
      <c r="J83" s="106"/>
      <c r="K83" s="106"/>
      <c r="L83" s="106"/>
      <c r="M83" s="90"/>
      <c r="N83" s="107"/>
      <c r="O83" s="107"/>
    </row>
    <row r="84" spans="1:15" s="7" customFormat="1" hidden="1" x14ac:dyDescent="0.25">
      <c r="A84" s="8">
        <f t="shared" si="23"/>
        <v>44593</v>
      </c>
      <c r="B84" s="122">
        <f t="shared" si="24"/>
        <v>44620</v>
      </c>
      <c r="G84" s="90"/>
      <c r="H84" s="90"/>
      <c r="I84" s="90"/>
      <c r="J84" s="106"/>
      <c r="K84" s="106"/>
      <c r="L84" s="106"/>
      <c r="M84" s="90"/>
      <c r="N84" s="107"/>
      <c r="O84" s="107"/>
    </row>
    <row r="85" spans="1:15" s="7" customFormat="1" hidden="1" x14ac:dyDescent="0.25">
      <c r="A85" s="8">
        <f t="shared" si="23"/>
        <v>44621</v>
      </c>
      <c r="B85" s="122">
        <f t="shared" si="24"/>
        <v>44651</v>
      </c>
      <c r="G85" s="90"/>
      <c r="H85" s="90"/>
      <c r="I85" s="90"/>
      <c r="J85" s="106"/>
      <c r="K85" s="106"/>
      <c r="L85" s="106"/>
      <c r="M85" s="90"/>
      <c r="N85" s="107"/>
      <c r="O85" s="107"/>
    </row>
    <row r="86" spans="1:15" s="7" customFormat="1" hidden="1" x14ac:dyDescent="0.25">
      <c r="A86" s="8">
        <f t="shared" si="23"/>
        <v>44652</v>
      </c>
      <c r="B86" s="122">
        <f t="shared" si="24"/>
        <v>44681</v>
      </c>
      <c r="G86" s="90"/>
      <c r="H86" s="90"/>
      <c r="I86" s="90"/>
      <c r="J86" s="106"/>
      <c r="K86" s="106"/>
      <c r="L86" s="106"/>
      <c r="M86" s="90"/>
      <c r="N86" s="107"/>
      <c r="O86" s="107"/>
    </row>
    <row r="87" spans="1:15" s="7" customFormat="1" hidden="1" x14ac:dyDescent="0.25">
      <c r="A87" s="8">
        <f t="shared" si="23"/>
        <v>44682</v>
      </c>
      <c r="B87" s="122">
        <f t="shared" si="24"/>
        <v>44712</v>
      </c>
      <c r="G87" s="90"/>
      <c r="H87" s="90"/>
      <c r="I87" s="90"/>
      <c r="J87" s="106"/>
      <c r="K87" s="106"/>
      <c r="L87" s="106"/>
      <c r="M87" s="90"/>
      <c r="N87" s="107"/>
      <c r="O87" s="107"/>
    </row>
    <row r="88" spans="1:15" s="7" customFormat="1" hidden="1" x14ac:dyDescent="0.25">
      <c r="A88" s="8">
        <f t="shared" si="23"/>
        <v>44713</v>
      </c>
      <c r="B88" s="122">
        <f t="shared" si="24"/>
        <v>44742</v>
      </c>
      <c r="G88" s="90"/>
      <c r="H88" s="90"/>
      <c r="I88" s="90"/>
      <c r="J88" s="106"/>
      <c r="K88" s="106"/>
      <c r="L88" s="106"/>
      <c r="M88" s="90"/>
      <c r="N88" s="107"/>
      <c r="O88" s="107"/>
    </row>
    <row r="89" spans="1:15" s="7" customFormat="1" hidden="1" x14ac:dyDescent="0.25">
      <c r="A89" s="8">
        <f t="shared" si="23"/>
        <v>44743</v>
      </c>
      <c r="B89" s="122">
        <f t="shared" si="24"/>
        <v>44773</v>
      </c>
      <c r="G89" s="90"/>
      <c r="H89" s="90"/>
      <c r="I89" s="90"/>
      <c r="J89" s="106"/>
      <c r="K89" s="106"/>
      <c r="L89" s="106"/>
      <c r="M89" s="90"/>
      <c r="N89" s="107"/>
      <c r="O89" s="107"/>
    </row>
    <row r="90" spans="1:15" s="7" customFormat="1" ht="12.6" hidden="1" customHeight="1" x14ac:dyDescent="0.25">
      <c r="A90" s="8">
        <f t="shared" si="23"/>
        <v>44774</v>
      </c>
      <c r="B90" s="122">
        <f t="shared" si="24"/>
        <v>44804</v>
      </c>
      <c r="G90" s="90"/>
      <c r="H90" s="90"/>
      <c r="I90" s="90"/>
      <c r="J90" s="106"/>
      <c r="K90" s="106"/>
      <c r="L90" s="106"/>
      <c r="M90" s="90"/>
      <c r="N90" s="107"/>
      <c r="O90" s="107"/>
    </row>
    <row r="91" spans="1:15" s="7" customFormat="1" hidden="1" x14ac:dyDescent="0.25">
      <c r="A91" s="8">
        <f t="shared" si="23"/>
        <v>44805</v>
      </c>
      <c r="B91" s="122">
        <f t="shared" si="24"/>
        <v>44834</v>
      </c>
      <c r="G91" s="90"/>
      <c r="H91" s="90"/>
      <c r="I91" s="90"/>
      <c r="J91" s="106"/>
      <c r="K91" s="106"/>
      <c r="L91" s="106"/>
      <c r="M91" s="90"/>
      <c r="N91" s="107"/>
      <c r="O91" s="107"/>
    </row>
    <row r="92" spans="1:15" s="7" customFormat="1" hidden="1" x14ac:dyDescent="0.25">
      <c r="A92" s="8">
        <f t="shared" si="23"/>
        <v>44835</v>
      </c>
      <c r="B92" s="122">
        <f t="shared" si="24"/>
        <v>44865</v>
      </c>
      <c r="G92" s="90"/>
      <c r="H92" s="90"/>
      <c r="I92" s="90"/>
      <c r="J92" s="106"/>
      <c r="K92" s="106"/>
      <c r="L92" s="106"/>
      <c r="M92" s="90"/>
      <c r="N92" s="107"/>
      <c r="O92" s="107"/>
    </row>
    <row r="93" spans="1:15" s="7" customFormat="1" hidden="1" x14ac:dyDescent="0.25">
      <c r="A93" s="8">
        <f t="shared" si="23"/>
        <v>44866</v>
      </c>
      <c r="B93" s="122">
        <f t="shared" si="24"/>
        <v>44895</v>
      </c>
      <c r="G93" s="90"/>
      <c r="H93" s="90"/>
      <c r="I93" s="90"/>
      <c r="J93" s="106"/>
      <c r="K93" s="106"/>
      <c r="L93" s="106"/>
      <c r="M93" s="90"/>
      <c r="N93" s="107"/>
      <c r="O93" s="107"/>
    </row>
    <row r="94" spans="1:15" s="7" customFormat="1" hidden="1" x14ac:dyDescent="0.25">
      <c r="A94" s="8">
        <f t="shared" si="23"/>
        <v>44896</v>
      </c>
      <c r="B94" s="122">
        <f t="shared" si="24"/>
        <v>44926</v>
      </c>
      <c r="G94" s="90"/>
      <c r="H94" s="90"/>
      <c r="I94" s="90"/>
      <c r="J94" s="106"/>
      <c r="K94" s="106"/>
      <c r="L94" s="106"/>
      <c r="M94" s="90"/>
      <c r="N94" s="107"/>
      <c r="O94" s="107"/>
    </row>
    <row r="95" spans="1:15" s="7" customFormat="1" hidden="1" x14ac:dyDescent="0.25">
      <c r="A95" s="8">
        <f t="shared" si="23"/>
        <v>44927</v>
      </c>
      <c r="B95" s="122">
        <f t="shared" si="24"/>
        <v>44957</v>
      </c>
      <c r="G95" s="90"/>
      <c r="H95" s="90"/>
      <c r="I95" s="90"/>
      <c r="J95" s="106"/>
      <c r="K95" s="106"/>
      <c r="L95" s="106"/>
      <c r="M95" s="90"/>
      <c r="N95" s="107"/>
      <c r="O95" s="107"/>
    </row>
    <row r="96" spans="1:15" s="7" customFormat="1" hidden="1" x14ac:dyDescent="0.25">
      <c r="A96" s="8">
        <f t="shared" si="23"/>
        <v>44958</v>
      </c>
      <c r="B96" s="122">
        <f t="shared" si="24"/>
        <v>44985</v>
      </c>
      <c r="G96" s="90"/>
      <c r="H96" s="90"/>
      <c r="I96" s="90"/>
      <c r="J96" s="106"/>
      <c r="K96" s="106"/>
      <c r="L96" s="106"/>
      <c r="M96" s="90"/>
      <c r="N96" s="107"/>
      <c r="O96" s="107"/>
    </row>
    <row r="97" spans="1:22" s="7" customFormat="1" hidden="1" x14ac:dyDescent="0.25">
      <c r="A97" s="8">
        <f t="shared" si="23"/>
        <v>44986</v>
      </c>
      <c r="B97" s="122">
        <f t="shared" si="24"/>
        <v>45016</v>
      </c>
      <c r="G97" s="90"/>
      <c r="H97" s="90"/>
      <c r="I97" s="90"/>
      <c r="J97" s="106"/>
      <c r="K97" s="106"/>
      <c r="L97" s="106"/>
      <c r="M97" s="90"/>
      <c r="N97" s="107"/>
      <c r="O97" s="107"/>
    </row>
    <row r="98" spans="1:22" s="7" customFormat="1" hidden="1" x14ac:dyDescent="0.25">
      <c r="A98" s="8">
        <f t="shared" si="23"/>
        <v>45017</v>
      </c>
      <c r="B98" s="122">
        <f t="shared" si="24"/>
        <v>45046</v>
      </c>
      <c r="G98" s="90"/>
      <c r="H98" s="90"/>
      <c r="I98" s="90"/>
      <c r="J98" s="106"/>
      <c r="K98" s="106"/>
      <c r="L98" s="106"/>
      <c r="M98" s="90"/>
      <c r="N98" s="107"/>
      <c r="O98" s="107"/>
    </row>
    <row r="99" spans="1:22" s="7" customFormat="1" hidden="1" x14ac:dyDescent="0.25">
      <c r="A99" s="8">
        <f t="shared" si="23"/>
        <v>45047</v>
      </c>
      <c r="B99" s="122">
        <f t="shared" si="24"/>
        <v>45077</v>
      </c>
      <c r="G99" s="90"/>
      <c r="H99" s="90"/>
      <c r="I99" s="90"/>
      <c r="J99" s="106"/>
      <c r="K99" s="106"/>
      <c r="L99" s="106"/>
      <c r="M99" s="90"/>
      <c r="N99" s="107"/>
      <c r="O99" s="107"/>
    </row>
    <row r="100" spans="1:22" s="7" customFormat="1" hidden="1" x14ac:dyDescent="0.25">
      <c r="A100" s="8">
        <f t="shared" si="23"/>
        <v>45078</v>
      </c>
      <c r="B100" s="122">
        <f t="shared" si="24"/>
        <v>45107</v>
      </c>
      <c r="G100" s="90"/>
      <c r="H100" s="90"/>
      <c r="I100" s="90"/>
      <c r="J100" s="106"/>
      <c r="K100" s="106"/>
      <c r="L100" s="106"/>
      <c r="M100" s="90"/>
      <c r="N100" s="107"/>
      <c r="O100" s="107"/>
    </row>
    <row r="101" spans="1:22" s="7" customFormat="1" hidden="1" x14ac:dyDescent="0.25">
      <c r="A101" s="8">
        <f t="shared" si="23"/>
        <v>45108</v>
      </c>
      <c r="B101" s="122">
        <f t="shared" si="24"/>
        <v>45138</v>
      </c>
      <c r="G101" s="90"/>
      <c r="H101" s="90"/>
      <c r="I101" s="90"/>
      <c r="J101" s="106"/>
      <c r="K101" s="106"/>
      <c r="L101" s="106"/>
      <c r="M101" s="90"/>
      <c r="N101" s="107"/>
      <c r="O101" s="107"/>
    </row>
    <row r="102" spans="1:22" s="7" customFormat="1" hidden="1" x14ac:dyDescent="0.25">
      <c r="A102" s="8">
        <f t="shared" si="23"/>
        <v>45139</v>
      </c>
      <c r="B102" s="122">
        <f t="shared" si="24"/>
        <v>45169</v>
      </c>
      <c r="G102" s="90"/>
      <c r="H102" s="90"/>
      <c r="I102" s="90"/>
      <c r="J102" s="106"/>
      <c r="K102" s="106"/>
      <c r="L102" s="106"/>
      <c r="M102" s="90"/>
      <c r="N102" s="107"/>
      <c r="O102" s="107"/>
    </row>
    <row r="103" spans="1:22" s="7" customFormat="1" hidden="1" x14ac:dyDescent="0.25">
      <c r="A103" s="8">
        <f t="shared" si="23"/>
        <v>45170</v>
      </c>
      <c r="B103" s="122">
        <f t="shared" si="24"/>
        <v>45199</v>
      </c>
      <c r="G103" s="90"/>
      <c r="H103" s="90"/>
      <c r="I103" s="90"/>
      <c r="J103" s="106"/>
      <c r="K103" s="106"/>
      <c r="L103" s="106"/>
      <c r="M103" s="90"/>
      <c r="N103" s="107"/>
      <c r="O103" s="107"/>
    </row>
    <row r="104" spans="1:22" s="7" customFormat="1" hidden="1" x14ac:dyDescent="0.25">
      <c r="A104" s="8">
        <f t="shared" si="23"/>
        <v>45200</v>
      </c>
      <c r="B104" s="122">
        <f t="shared" si="24"/>
        <v>45230</v>
      </c>
      <c r="G104" s="90"/>
      <c r="H104" s="90"/>
      <c r="I104" s="90"/>
      <c r="J104" s="106"/>
      <c r="K104" s="106"/>
      <c r="L104" s="106"/>
      <c r="M104" s="90"/>
      <c r="N104" s="107"/>
      <c r="O104" s="107"/>
    </row>
    <row r="105" spans="1:22" s="7" customFormat="1" hidden="1" x14ac:dyDescent="0.25">
      <c r="A105" s="8">
        <f t="shared" si="23"/>
        <v>45231</v>
      </c>
      <c r="B105" s="122">
        <f t="shared" si="24"/>
        <v>45260</v>
      </c>
      <c r="G105" s="90"/>
      <c r="H105" s="90"/>
      <c r="I105" s="90"/>
      <c r="J105" s="106"/>
      <c r="K105" s="106"/>
      <c r="L105" s="106"/>
      <c r="M105" s="90"/>
      <c r="N105" s="107"/>
      <c r="O105" s="107"/>
    </row>
    <row r="106" spans="1:22" s="7" customFormat="1" hidden="1" x14ac:dyDescent="0.25">
      <c r="A106" s="8">
        <f t="shared" si="23"/>
        <v>45261</v>
      </c>
      <c r="B106" s="122">
        <f t="shared" si="24"/>
        <v>45291</v>
      </c>
      <c r="G106" s="90"/>
      <c r="H106" s="90"/>
      <c r="I106" s="90"/>
      <c r="J106" s="90"/>
      <c r="K106" s="90"/>
      <c r="L106" s="90"/>
      <c r="M106" s="90"/>
      <c r="N106" s="90"/>
      <c r="O106" s="90"/>
      <c r="P106" s="90"/>
      <c r="Q106" s="90"/>
      <c r="R106" s="90"/>
      <c r="S106" s="90"/>
    </row>
    <row r="107" spans="1:22" s="7" customFormat="1" ht="37.049999999999997" hidden="1" customHeight="1" x14ac:dyDescent="0.25">
      <c r="A107" s="8">
        <f t="shared" si="23"/>
        <v>45292</v>
      </c>
      <c r="B107" s="122">
        <f t="shared" si="24"/>
        <v>45322</v>
      </c>
      <c r="C107" s="7" t="s">
        <v>145</v>
      </c>
      <c r="D107" s="189" t="s">
        <v>273</v>
      </c>
      <c r="E107" s="161"/>
      <c r="F107" s="190"/>
      <c r="G107" s="189" t="s">
        <v>173</v>
      </c>
      <c r="H107" s="189"/>
      <c r="I107" s="189" t="s">
        <v>174</v>
      </c>
      <c r="J107" s="189" t="s">
        <v>175</v>
      </c>
      <c r="K107" s="189" t="s">
        <v>3</v>
      </c>
      <c r="L107" s="189"/>
      <c r="M107" s="189" t="s">
        <v>176</v>
      </c>
      <c r="N107" s="189" t="s">
        <v>163</v>
      </c>
      <c r="O107" s="189" t="s">
        <v>268</v>
      </c>
      <c r="P107" s="189" t="s">
        <v>181</v>
      </c>
      <c r="Q107" s="189" t="s">
        <v>204</v>
      </c>
      <c r="R107" s="189" t="s">
        <v>182</v>
      </c>
      <c r="S107" s="189" t="s">
        <v>193</v>
      </c>
      <c r="T107" s="189" t="s">
        <v>201</v>
      </c>
      <c r="U107" s="189" t="s">
        <v>202</v>
      </c>
      <c r="V107" s="189" t="s">
        <v>203</v>
      </c>
    </row>
    <row r="108" spans="1:22" s="7" customFormat="1" hidden="1" x14ac:dyDescent="0.25">
      <c r="A108" s="8">
        <f t="shared" si="23"/>
        <v>45323</v>
      </c>
      <c r="B108" s="122">
        <f t="shared" si="24"/>
        <v>45351</v>
      </c>
      <c r="C108" s="7">
        <f>MATCH(D3,E108:E159,0)</f>
        <v>4</v>
      </c>
      <c r="D108" s="191"/>
      <c r="E108" s="162" t="s">
        <v>266</v>
      </c>
      <c r="F108" s="187">
        <v>1</v>
      </c>
      <c r="G108" s="191">
        <v>0</v>
      </c>
      <c r="H108" s="191"/>
      <c r="I108" s="191">
        <v>0</v>
      </c>
      <c r="J108" s="191">
        <v>0</v>
      </c>
      <c r="K108" s="191">
        <v>0</v>
      </c>
      <c r="L108" s="191"/>
      <c r="M108" s="191">
        <v>0</v>
      </c>
      <c r="N108" s="191">
        <v>0</v>
      </c>
      <c r="O108" s="191">
        <v>0</v>
      </c>
      <c r="P108" s="191">
        <v>0</v>
      </c>
      <c r="Q108" s="191">
        <v>0</v>
      </c>
      <c r="R108" s="528">
        <v>0</v>
      </c>
      <c r="S108" s="191"/>
      <c r="T108" s="191">
        <v>0</v>
      </c>
      <c r="U108" s="191">
        <v>0</v>
      </c>
      <c r="V108" s="191">
        <v>0</v>
      </c>
    </row>
    <row r="109" spans="1:22" s="7" customFormat="1" hidden="1" x14ac:dyDescent="0.25">
      <c r="A109" s="8">
        <f t="shared" si="23"/>
        <v>45352</v>
      </c>
      <c r="B109" s="122">
        <f t="shared" si="24"/>
        <v>45382</v>
      </c>
      <c r="D109" s="191" t="s">
        <v>283</v>
      </c>
      <c r="E109" s="162" t="s">
        <v>274</v>
      </c>
      <c r="F109" s="187">
        <v>2</v>
      </c>
      <c r="G109" s="191">
        <v>1</v>
      </c>
      <c r="H109" s="191"/>
      <c r="I109" s="191">
        <v>1</v>
      </c>
      <c r="J109" s="191">
        <v>1</v>
      </c>
      <c r="K109" s="191">
        <v>1</v>
      </c>
      <c r="L109" s="191"/>
      <c r="M109" s="191">
        <v>1</v>
      </c>
      <c r="N109" s="191">
        <v>0</v>
      </c>
      <c r="O109" s="191">
        <v>1</v>
      </c>
      <c r="P109" s="191">
        <v>0</v>
      </c>
      <c r="Q109" s="191">
        <v>0.2</v>
      </c>
      <c r="R109" s="528">
        <v>0.33333333333333331</v>
      </c>
      <c r="S109" s="191"/>
      <c r="T109" s="191">
        <v>0</v>
      </c>
      <c r="U109" s="191">
        <v>0</v>
      </c>
      <c r="V109" s="191">
        <v>0</v>
      </c>
    </row>
    <row r="110" spans="1:22" s="7" customFormat="1" hidden="1" x14ac:dyDescent="0.25">
      <c r="A110" s="8">
        <f t="shared" si="23"/>
        <v>45383</v>
      </c>
      <c r="B110" s="122">
        <f t="shared" si="24"/>
        <v>45412</v>
      </c>
      <c r="D110" s="191" t="s">
        <v>284</v>
      </c>
      <c r="E110" s="162" t="s">
        <v>224</v>
      </c>
      <c r="F110" s="187">
        <v>3</v>
      </c>
      <c r="G110" s="191">
        <v>0</v>
      </c>
      <c r="H110" s="191"/>
      <c r="I110" s="191">
        <v>1</v>
      </c>
      <c r="J110" s="191">
        <v>1</v>
      </c>
      <c r="K110" s="191">
        <v>1</v>
      </c>
      <c r="L110" s="191"/>
      <c r="M110" s="191">
        <v>1</v>
      </c>
      <c r="N110" s="191">
        <v>0</v>
      </c>
      <c r="O110" s="191">
        <v>1</v>
      </c>
      <c r="P110" s="191">
        <v>0</v>
      </c>
      <c r="Q110" s="191">
        <v>0</v>
      </c>
      <c r="R110" s="528">
        <v>0.33333333333333331</v>
      </c>
      <c r="S110" s="191"/>
      <c r="T110" s="191">
        <v>0</v>
      </c>
      <c r="U110" s="191">
        <v>0</v>
      </c>
      <c r="V110" s="191">
        <v>0</v>
      </c>
    </row>
    <row r="111" spans="1:22" s="7" customFormat="1" hidden="1" x14ac:dyDescent="0.25">
      <c r="A111" s="8">
        <f t="shared" si="23"/>
        <v>45413</v>
      </c>
      <c r="B111" s="122">
        <f t="shared" si="24"/>
        <v>45443</v>
      </c>
      <c r="D111" s="191" t="s">
        <v>285</v>
      </c>
      <c r="E111" s="162" t="s">
        <v>257</v>
      </c>
      <c r="F111" s="187">
        <v>4</v>
      </c>
      <c r="G111" s="191">
        <v>1</v>
      </c>
      <c r="H111" s="191"/>
      <c r="I111" s="191">
        <v>1</v>
      </c>
      <c r="J111" s="191">
        <v>1</v>
      </c>
      <c r="K111" s="191">
        <v>1</v>
      </c>
      <c r="L111" s="191"/>
      <c r="M111" s="191">
        <v>1</v>
      </c>
      <c r="N111" s="191">
        <v>0</v>
      </c>
      <c r="O111" s="191">
        <v>1</v>
      </c>
      <c r="P111" s="191">
        <v>0</v>
      </c>
      <c r="Q111" s="191">
        <v>0.2</v>
      </c>
      <c r="R111" s="528">
        <v>0.33333333333333331</v>
      </c>
      <c r="S111" s="191"/>
      <c r="T111" s="191">
        <v>0</v>
      </c>
      <c r="U111" s="191">
        <v>0</v>
      </c>
      <c r="V111" s="191">
        <v>0</v>
      </c>
    </row>
    <row r="112" spans="1:22" s="7" customFormat="1" hidden="1" x14ac:dyDescent="0.25">
      <c r="A112" s="8">
        <f t="shared" si="23"/>
        <v>45444</v>
      </c>
      <c r="B112" s="122">
        <f t="shared" si="24"/>
        <v>45473</v>
      </c>
      <c r="D112" s="191" t="s">
        <v>286</v>
      </c>
      <c r="E112" s="162" t="s">
        <v>253</v>
      </c>
      <c r="F112" s="187">
        <v>5</v>
      </c>
      <c r="G112" s="191">
        <v>1</v>
      </c>
      <c r="H112" s="191"/>
      <c r="I112" s="191">
        <v>1</v>
      </c>
      <c r="J112" s="191">
        <v>1</v>
      </c>
      <c r="K112" s="191">
        <v>1</v>
      </c>
      <c r="L112" s="191"/>
      <c r="M112" s="191">
        <v>1</v>
      </c>
      <c r="N112" s="191">
        <v>0</v>
      </c>
      <c r="O112" s="191">
        <v>1</v>
      </c>
      <c r="P112" s="191">
        <v>0</v>
      </c>
      <c r="Q112" s="191">
        <v>0.2</v>
      </c>
      <c r="R112" s="528">
        <v>0.33333333333333331</v>
      </c>
      <c r="S112" s="191"/>
      <c r="T112" s="191">
        <v>0</v>
      </c>
      <c r="U112" s="191">
        <v>0</v>
      </c>
      <c r="V112" s="191">
        <v>0</v>
      </c>
    </row>
    <row r="113" spans="1:23" s="7" customFormat="1" hidden="1" x14ac:dyDescent="0.25">
      <c r="A113" s="8">
        <f t="shared" si="23"/>
        <v>45474</v>
      </c>
      <c r="B113" s="122">
        <f t="shared" si="24"/>
        <v>45504</v>
      </c>
      <c r="D113" s="191" t="s">
        <v>286</v>
      </c>
      <c r="E113" s="162" t="s">
        <v>254</v>
      </c>
      <c r="F113" s="187">
        <v>6</v>
      </c>
      <c r="G113" s="191">
        <v>1</v>
      </c>
      <c r="H113" s="191"/>
      <c r="I113" s="191">
        <v>1</v>
      </c>
      <c r="J113" s="191">
        <v>1</v>
      </c>
      <c r="K113" s="191">
        <v>1</v>
      </c>
      <c r="L113" s="191"/>
      <c r="M113" s="191">
        <v>1</v>
      </c>
      <c r="N113" s="191">
        <v>0</v>
      </c>
      <c r="O113" s="191">
        <v>1</v>
      </c>
      <c r="P113" s="191">
        <v>1</v>
      </c>
      <c r="Q113" s="191">
        <v>0.2</v>
      </c>
      <c r="R113" s="528">
        <v>0.33333333333333331</v>
      </c>
      <c r="S113" s="191"/>
      <c r="T113" s="191">
        <v>0</v>
      </c>
      <c r="U113" s="191">
        <v>0</v>
      </c>
      <c r="V113" s="191">
        <v>0</v>
      </c>
    </row>
    <row r="114" spans="1:23" s="7" customFormat="1" hidden="1" x14ac:dyDescent="0.25">
      <c r="A114" s="8">
        <f t="shared" si="23"/>
        <v>45505</v>
      </c>
      <c r="B114" s="122">
        <f t="shared" si="24"/>
        <v>45535</v>
      </c>
      <c r="D114" s="191" t="s">
        <v>283</v>
      </c>
      <c r="E114" s="162" t="s">
        <v>233</v>
      </c>
      <c r="F114" s="187">
        <v>7</v>
      </c>
      <c r="G114" s="191">
        <v>1</v>
      </c>
      <c r="H114" s="191"/>
      <c r="I114" s="191">
        <v>1</v>
      </c>
      <c r="J114" s="191">
        <v>1</v>
      </c>
      <c r="K114" s="191">
        <v>1</v>
      </c>
      <c r="L114" s="191"/>
      <c r="M114" s="191">
        <v>1</v>
      </c>
      <c r="N114" s="191">
        <v>0</v>
      </c>
      <c r="O114" s="191">
        <v>1</v>
      </c>
      <c r="P114" s="191">
        <v>1</v>
      </c>
      <c r="Q114" s="191">
        <v>0.2</v>
      </c>
      <c r="R114" s="528">
        <v>0.33333333333333331</v>
      </c>
      <c r="S114" s="191"/>
      <c r="T114" s="191">
        <v>0</v>
      </c>
      <c r="U114" s="191">
        <v>0</v>
      </c>
      <c r="V114" s="191">
        <v>0</v>
      </c>
    </row>
    <row r="115" spans="1:23" s="7" customFormat="1" hidden="1" x14ac:dyDescent="0.25">
      <c r="A115" s="8">
        <f t="shared" ref="A115:A142" si="25">EOMONTH(A114,0)+1</f>
        <v>45536</v>
      </c>
      <c r="B115" s="122">
        <f t="shared" ref="B115:B142" si="26">EOMONTH(A115,0)</f>
        <v>45565</v>
      </c>
      <c r="D115" s="191" t="s">
        <v>285</v>
      </c>
      <c r="E115" s="162" t="s">
        <v>256</v>
      </c>
      <c r="F115" s="187">
        <v>8</v>
      </c>
      <c r="G115" s="191">
        <v>0</v>
      </c>
      <c r="H115" s="191"/>
      <c r="I115" s="191">
        <v>1</v>
      </c>
      <c r="J115" s="191">
        <v>1</v>
      </c>
      <c r="K115" s="191">
        <v>1</v>
      </c>
      <c r="L115" s="191"/>
      <c r="M115" s="191">
        <v>0</v>
      </c>
      <c r="N115" s="191">
        <v>0</v>
      </c>
      <c r="O115" s="191">
        <v>0</v>
      </c>
      <c r="P115" s="191">
        <v>0</v>
      </c>
      <c r="Q115" s="191">
        <v>0</v>
      </c>
      <c r="R115" s="528">
        <v>0</v>
      </c>
      <c r="S115" s="191"/>
      <c r="T115" s="191">
        <v>0</v>
      </c>
      <c r="U115" s="191">
        <v>0</v>
      </c>
      <c r="V115" s="191">
        <v>0</v>
      </c>
    </row>
    <row r="116" spans="1:23" s="7" customFormat="1" hidden="1" x14ac:dyDescent="0.25">
      <c r="A116" s="8">
        <f t="shared" si="25"/>
        <v>45566</v>
      </c>
      <c r="B116" s="122">
        <f t="shared" si="26"/>
        <v>45596</v>
      </c>
      <c r="D116" s="191" t="s">
        <v>287</v>
      </c>
      <c r="E116" s="162" t="s">
        <v>289</v>
      </c>
      <c r="F116" s="187">
        <v>9</v>
      </c>
      <c r="G116" s="191">
        <v>1</v>
      </c>
      <c r="H116" s="191"/>
      <c r="I116" s="191">
        <v>1</v>
      </c>
      <c r="J116" s="191">
        <v>1</v>
      </c>
      <c r="K116" s="191">
        <v>1</v>
      </c>
      <c r="L116" s="191"/>
      <c r="M116" s="191">
        <v>1</v>
      </c>
      <c r="N116" s="191">
        <v>0</v>
      </c>
      <c r="O116" s="191">
        <v>0</v>
      </c>
      <c r="P116" s="191">
        <v>0</v>
      </c>
      <c r="Q116" s="191">
        <v>0.2</v>
      </c>
      <c r="R116" s="528">
        <v>0.33333333333333331</v>
      </c>
      <c r="S116" s="191"/>
      <c r="T116" s="191">
        <v>0</v>
      </c>
      <c r="U116" s="191">
        <v>0</v>
      </c>
      <c r="V116" s="191">
        <v>1</v>
      </c>
    </row>
    <row r="117" spans="1:23" s="7" customFormat="1" hidden="1" x14ac:dyDescent="0.25">
      <c r="A117" s="8">
        <f t="shared" si="25"/>
        <v>45597</v>
      </c>
      <c r="B117" s="122">
        <f t="shared" si="26"/>
        <v>45626</v>
      </c>
      <c r="D117" s="191" t="s">
        <v>287</v>
      </c>
      <c r="E117" s="162" t="s">
        <v>290</v>
      </c>
      <c r="F117" s="187">
        <v>10</v>
      </c>
      <c r="G117" s="191">
        <v>1</v>
      </c>
      <c r="H117" s="191"/>
      <c r="I117" s="191">
        <v>1</v>
      </c>
      <c r="J117" s="191">
        <v>1</v>
      </c>
      <c r="K117" s="191">
        <v>1</v>
      </c>
      <c r="L117" s="191"/>
      <c r="M117" s="191">
        <v>1</v>
      </c>
      <c r="N117" s="191">
        <v>0</v>
      </c>
      <c r="O117" s="191">
        <v>0</v>
      </c>
      <c r="P117" s="191">
        <v>0</v>
      </c>
      <c r="Q117" s="191">
        <v>0.2</v>
      </c>
      <c r="R117" s="528">
        <v>0.33333333333333331</v>
      </c>
      <c r="S117" s="191"/>
      <c r="T117" s="191">
        <v>1</v>
      </c>
      <c r="U117" s="191">
        <v>0.2</v>
      </c>
      <c r="V117" s="191">
        <v>0</v>
      </c>
    </row>
    <row r="118" spans="1:23" s="7" customFormat="1" hidden="1" x14ac:dyDescent="0.25">
      <c r="A118" s="8">
        <f t="shared" si="25"/>
        <v>45627</v>
      </c>
      <c r="B118" s="122">
        <f t="shared" si="26"/>
        <v>45657</v>
      </c>
      <c r="D118" s="191" t="s">
        <v>287</v>
      </c>
      <c r="E118" s="162" t="s">
        <v>291</v>
      </c>
      <c r="F118" s="187">
        <v>11</v>
      </c>
      <c r="G118" s="191">
        <v>1</v>
      </c>
      <c r="H118" s="191"/>
      <c r="I118" s="191">
        <v>1</v>
      </c>
      <c r="J118" s="191">
        <v>1</v>
      </c>
      <c r="K118" s="191">
        <v>1</v>
      </c>
      <c r="L118" s="191"/>
      <c r="M118" s="191">
        <v>1</v>
      </c>
      <c r="N118" s="191">
        <v>0</v>
      </c>
      <c r="O118" s="191">
        <v>0</v>
      </c>
      <c r="P118" s="191">
        <v>0</v>
      </c>
      <c r="Q118" s="191">
        <v>0.2</v>
      </c>
      <c r="R118" s="528">
        <v>0.33333333333333331</v>
      </c>
      <c r="S118" s="191"/>
      <c r="T118" s="191">
        <v>1</v>
      </c>
      <c r="U118" s="191">
        <v>0.2</v>
      </c>
      <c r="V118" s="191">
        <v>0</v>
      </c>
    </row>
    <row r="119" spans="1:23" s="7" customFormat="1" hidden="1" x14ac:dyDescent="0.25">
      <c r="A119" s="8">
        <f t="shared" si="25"/>
        <v>45658</v>
      </c>
      <c r="B119" s="122">
        <f t="shared" si="26"/>
        <v>45688</v>
      </c>
      <c r="D119" s="191" t="s">
        <v>288</v>
      </c>
      <c r="E119" s="162" t="s">
        <v>295</v>
      </c>
      <c r="F119" s="187">
        <v>12</v>
      </c>
      <c r="G119" s="191">
        <v>1</v>
      </c>
      <c r="H119" s="191"/>
      <c r="I119" s="191">
        <v>1</v>
      </c>
      <c r="J119" s="191">
        <v>1</v>
      </c>
      <c r="K119" s="191">
        <v>1</v>
      </c>
      <c r="L119" s="191"/>
      <c r="M119" s="191">
        <v>1</v>
      </c>
      <c r="N119" s="191">
        <v>0</v>
      </c>
      <c r="O119" s="191">
        <v>1</v>
      </c>
      <c r="P119" s="191">
        <v>0</v>
      </c>
      <c r="Q119" s="191">
        <v>0.2</v>
      </c>
      <c r="R119" s="528">
        <v>0.33333333333333331</v>
      </c>
      <c r="S119" s="191"/>
      <c r="T119" s="191">
        <v>0</v>
      </c>
      <c r="U119" s="191">
        <v>0</v>
      </c>
      <c r="V119" s="191">
        <v>0</v>
      </c>
    </row>
    <row r="120" spans="1:23" s="7" customFormat="1" hidden="1" x14ac:dyDescent="0.25">
      <c r="A120" s="8">
        <f t="shared" si="25"/>
        <v>45689</v>
      </c>
      <c r="B120" s="122">
        <f t="shared" si="26"/>
        <v>45716</v>
      </c>
      <c r="D120" s="191" t="s">
        <v>288</v>
      </c>
      <c r="E120" s="162" t="s">
        <v>234</v>
      </c>
      <c r="F120" s="187">
        <v>13</v>
      </c>
      <c r="G120" s="191">
        <v>1</v>
      </c>
      <c r="H120" s="191"/>
      <c r="I120" s="191">
        <v>1</v>
      </c>
      <c r="J120" s="191">
        <v>1</v>
      </c>
      <c r="K120" s="191">
        <v>1</v>
      </c>
      <c r="L120" s="191"/>
      <c r="M120" s="191">
        <v>1</v>
      </c>
      <c r="N120" s="191">
        <v>0</v>
      </c>
      <c r="O120" s="191">
        <v>1</v>
      </c>
      <c r="P120" s="191">
        <v>0</v>
      </c>
      <c r="Q120" s="191">
        <v>0.2</v>
      </c>
      <c r="R120" s="528">
        <v>0.33333333333333331</v>
      </c>
      <c r="S120" s="191"/>
      <c r="T120" s="191">
        <v>0</v>
      </c>
      <c r="U120" s="191">
        <v>0</v>
      </c>
      <c r="V120" s="191">
        <v>0</v>
      </c>
    </row>
    <row r="121" spans="1:23" s="7" customFormat="1" hidden="1" x14ac:dyDescent="0.25">
      <c r="A121" s="8">
        <f t="shared" si="25"/>
        <v>45717</v>
      </c>
      <c r="B121" s="122">
        <f t="shared" si="26"/>
        <v>45747</v>
      </c>
      <c r="D121" s="191" t="s">
        <v>288</v>
      </c>
      <c r="E121" s="162" t="s">
        <v>292</v>
      </c>
      <c r="F121" s="187">
        <v>14</v>
      </c>
      <c r="G121" s="191">
        <v>1</v>
      </c>
      <c r="H121" s="191"/>
      <c r="I121" s="191">
        <v>1</v>
      </c>
      <c r="J121" s="191">
        <v>1</v>
      </c>
      <c r="K121" s="191">
        <v>1</v>
      </c>
      <c r="L121" s="191"/>
      <c r="M121" s="191">
        <v>1</v>
      </c>
      <c r="N121" s="191">
        <v>0</v>
      </c>
      <c r="O121" s="191">
        <v>1</v>
      </c>
      <c r="P121" s="191">
        <v>0</v>
      </c>
      <c r="Q121" s="191">
        <v>0.2</v>
      </c>
      <c r="R121" s="528">
        <v>0.33333333333333331</v>
      </c>
      <c r="S121" s="191"/>
      <c r="T121" s="191"/>
      <c r="U121" s="191">
        <v>0</v>
      </c>
      <c r="V121" s="191">
        <v>0</v>
      </c>
    </row>
    <row r="122" spans="1:23" s="7" customFormat="1" hidden="1" x14ac:dyDescent="0.25">
      <c r="A122" s="8">
        <f t="shared" si="25"/>
        <v>45748</v>
      </c>
      <c r="B122" s="122">
        <f t="shared" si="26"/>
        <v>45777</v>
      </c>
      <c r="D122" s="191" t="s">
        <v>283</v>
      </c>
      <c r="E122" s="162" t="s">
        <v>255</v>
      </c>
      <c r="F122" s="187">
        <v>15</v>
      </c>
      <c r="G122" s="191">
        <v>1</v>
      </c>
      <c r="H122" s="191"/>
      <c r="I122" s="191">
        <v>1</v>
      </c>
      <c r="J122" s="191">
        <v>1</v>
      </c>
      <c r="K122" s="191">
        <v>1</v>
      </c>
      <c r="L122" s="191"/>
      <c r="M122" s="191">
        <v>1</v>
      </c>
      <c r="N122" s="191">
        <v>0</v>
      </c>
      <c r="O122" s="191">
        <v>1</v>
      </c>
      <c r="P122" s="191">
        <v>0</v>
      </c>
      <c r="Q122" s="191">
        <v>0.2</v>
      </c>
      <c r="R122" s="528">
        <v>0.33333333333333331</v>
      </c>
      <c r="S122" s="191"/>
      <c r="T122" s="191">
        <v>0</v>
      </c>
      <c r="U122" s="191">
        <v>0</v>
      </c>
      <c r="V122" s="191">
        <v>0</v>
      </c>
      <c r="W122" s="292"/>
    </row>
    <row r="123" spans="1:23" s="7" customFormat="1" hidden="1" x14ac:dyDescent="0.25">
      <c r="A123" s="8">
        <f t="shared" si="25"/>
        <v>45778</v>
      </c>
      <c r="B123" s="122">
        <f t="shared" si="26"/>
        <v>45808</v>
      </c>
      <c r="D123" s="191" t="s">
        <v>287</v>
      </c>
      <c r="E123" s="162" t="s">
        <v>239</v>
      </c>
      <c r="F123" s="187">
        <v>16</v>
      </c>
      <c r="G123" s="191">
        <v>1</v>
      </c>
      <c r="H123" s="191"/>
      <c r="I123" s="191">
        <v>1</v>
      </c>
      <c r="J123" s="191">
        <v>1</v>
      </c>
      <c r="K123" s="191">
        <v>1</v>
      </c>
      <c r="L123" s="191"/>
      <c r="M123" s="191">
        <v>1</v>
      </c>
      <c r="N123" s="191">
        <v>0</v>
      </c>
      <c r="O123" s="191">
        <v>0</v>
      </c>
      <c r="P123" s="191">
        <v>0</v>
      </c>
      <c r="Q123" s="191">
        <v>0.2</v>
      </c>
      <c r="R123" s="528">
        <v>0.33333333333333331</v>
      </c>
      <c r="S123" s="191"/>
      <c r="T123" s="191">
        <v>0</v>
      </c>
      <c r="U123" s="191">
        <v>0</v>
      </c>
      <c r="V123" s="191">
        <v>1</v>
      </c>
      <c r="W123" s="292"/>
    </row>
    <row r="124" spans="1:23" s="7" customFormat="1" hidden="1" x14ac:dyDescent="0.25">
      <c r="A124" s="8">
        <f t="shared" si="25"/>
        <v>45809</v>
      </c>
      <c r="B124" s="122">
        <f t="shared" si="26"/>
        <v>45838</v>
      </c>
      <c r="D124" s="191" t="s">
        <v>287</v>
      </c>
      <c r="E124" s="162" t="s">
        <v>240</v>
      </c>
      <c r="F124" s="187">
        <v>17</v>
      </c>
      <c r="G124" s="191">
        <v>1</v>
      </c>
      <c r="H124" s="191"/>
      <c r="I124" s="191">
        <v>1</v>
      </c>
      <c r="J124" s="191">
        <v>1</v>
      </c>
      <c r="K124" s="191">
        <v>1</v>
      </c>
      <c r="L124" s="191"/>
      <c r="M124" s="191">
        <v>1</v>
      </c>
      <c r="N124" s="191">
        <v>0</v>
      </c>
      <c r="O124" s="191">
        <v>0</v>
      </c>
      <c r="P124" s="191">
        <v>0</v>
      </c>
      <c r="Q124" s="191">
        <v>0.2</v>
      </c>
      <c r="R124" s="528">
        <v>0.33333333333333331</v>
      </c>
      <c r="S124" s="191"/>
      <c r="T124" s="191">
        <v>1</v>
      </c>
      <c r="U124" s="191">
        <v>0.2</v>
      </c>
      <c r="V124" s="191">
        <v>0</v>
      </c>
      <c r="W124" s="292"/>
    </row>
    <row r="125" spans="1:23" s="7" customFormat="1" hidden="1" x14ac:dyDescent="0.25">
      <c r="A125" s="8">
        <f t="shared" si="25"/>
        <v>45839</v>
      </c>
      <c r="B125" s="122">
        <f t="shared" si="26"/>
        <v>45869</v>
      </c>
      <c r="D125" s="191" t="s">
        <v>283</v>
      </c>
      <c r="E125" s="162" t="s">
        <v>235</v>
      </c>
      <c r="F125" s="187">
        <v>18</v>
      </c>
      <c r="G125" s="191">
        <v>1</v>
      </c>
      <c r="H125" s="191"/>
      <c r="I125" s="191">
        <v>1</v>
      </c>
      <c r="J125" s="191">
        <v>1</v>
      </c>
      <c r="K125" s="191">
        <v>1</v>
      </c>
      <c r="L125" s="191"/>
      <c r="M125" s="191">
        <v>1</v>
      </c>
      <c r="N125" s="191">
        <v>0</v>
      </c>
      <c r="O125" s="191">
        <v>1</v>
      </c>
      <c r="P125" s="191">
        <v>0</v>
      </c>
      <c r="Q125" s="191">
        <v>0.2</v>
      </c>
      <c r="R125" s="528">
        <v>0.33333333333333331</v>
      </c>
      <c r="S125" s="191"/>
      <c r="T125" s="191">
        <v>0</v>
      </c>
      <c r="U125" s="191">
        <v>0</v>
      </c>
      <c r="V125" s="191">
        <v>0</v>
      </c>
      <c r="W125" s="292"/>
    </row>
    <row r="126" spans="1:23" hidden="1" x14ac:dyDescent="0.25">
      <c r="A126" s="8">
        <f t="shared" si="25"/>
        <v>45870</v>
      </c>
      <c r="B126" s="122">
        <f t="shared" si="26"/>
        <v>45900</v>
      </c>
      <c r="D126" s="191" t="s">
        <v>284</v>
      </c>
      <c r="E126" s="162" t="s">
        <v>226</v>
      </c>
      <c r="F126" s="187">
        <v>19</v>
      </c>
      <c r="G126" s="191">
        <v>1</v>
      </c>
      <c r="H126" s="191"/>
      <c r="I126" s="191">
        <v>1</v>
      </c>
      <c r="J126" s="191">
        <v>1</v>
      </c>
      <c r="K126" s="191">
        <v>1</v>
      </c>
      <c r="L126" s="191"/>
      <c r="M126" s="191">
        <v>1</v>
      </c>
      <c r="N126" s="191">
        <v>0</v>
      </c>
      <c r="O126" s="191">
        <v>1</v>
      </c>
      <c r="P126" s="191">
        <v>0</v>
      </c>
      <c r="Q126" s="191">
        <v>0.2</v>
      </c>
      <c r="R126" s="528">
        <v>1</v>
      </c>
      <c r="S126" s="191"/>
      <c r="T126" s="191">
        <v>0</v>
      </c>
      <c r="U126" s="191">
        <v>0</v>
      </c>
      <c r="V126" s="191">
        <v>0</v>
      </c>
      <c r="W126" s="292"/>
    </row>
    <row r="127" spans="1:23" hidden="1" x14ac:dyDescent="0.25">
      <c r="A127" s="8">
        <f t="shared" si="25"/>
        <v>45901</v>
      </c>
      <c r="B127" s="122">
        <f t="shared" si="26"/>
        <v>45930</v>
      </c>
      <c r="D127" s="191" t="s">
        <v>284</v>
      </c>
      <c r="E127" s="162" t="s">
        <v>227</v>
      </c>
      <c r="F127" s="187">
        <v>20</v>
      </c>
      <c r="G127" s="191">
        <v>1</v>
      </c>
      <c r="H127" s="191"/>
      <c r="I127" s="191">
        <v>1</v>
      </c>
      <c r="J127" s="191">
        <v>1</v>
      </c>
      <c r="K127" s="191">
        <v>1</v>
      </c>
      <c r="L127" s="191"/>
      <c r="M127" s="191">
        <v>1</v>
      </c>
      <c r="N127" s="191">
        <v>0</v>
      </c>
      <c r="O127" s="191">
        <v>1</v>
      </c>
      <c r="P127" s="191">
        <v>0</v>
      </c>
      <c r="Q127" s="191">
        <v>0.2</v>
      </c>
      <c r="R127" s="528">
        <v>1</v>
      </c>
      <c r="S127" s="191"/>
      <c r="T127" s="191">
        <v>0</v>
      </c>
      <c r="U127" s="191">
        <v>0</v>
      </c>
      <c r="V127" s="191">
        <v>0</v>
      </c>
      <c r="W127" s="312"/>
    </row>
    <row r="128" spans="1:23" hidden="1" x14ac:dyDescent="0.25">
      <c r="A128" s="8">
        <f t="shared" si="25"/>
        <v>45931</v>
      </c>
      <c r="B128" s="122">
        <f t="shared" si="26"/>
        <v>45961</v>
      </c>
      <c r="D128" s="191" t="s">
        <v>284</v>
      </c>
      <c r="E128" s="162" t="s">
        <v>228</v>
      </c>
      <c r="F128" s="187">
        <v>21</v>
      </c>
      <c r="G128" s="191">
        <v>1</v>
      </c>
      <c r="H128" s="191"/>
      <c r="I128" s="191">
        <v>1</v>
      </c>
      <c r="J128" s="191">
        <v>1</v>
      </c>
      <c r="K128" s="191">
        <v>1</v>
      </c>
      <c r="L128" s="191"/>
      <c r="M128" s="191">
        <v>1</v>
      </c>
      <c r="N128" s="191">
        <v>0</v>
      </c>
      <c r="O128" s="191">
        <v>1</v>
      </c>
      <c r="P128" s="191">
        <v>0</v>
      </c>
      <c r="Q128" s="191">
        <v>0</v>
      </c>
      <c r="R128" s="528">
        <v>1</v>
      </c>
      <c r="S128" s="191"/>
      <c r="T128" s="191">
        <v>0</v>
      </c>
      <c r="U128" s="191">
        <v>0</v>
      </c>
      <c r="V128" s="191">
        <v>0</v>
      </c>
      <c r="W128" s="292"/>
    </row>
    <row r="129" spans="1:23" hidden="1" x14ac:dyDescent="0.25">
      <c r="A129" s="8">
        <f t="shared" si="25"/>
        <v>45962</v>
      </c>
      <c r="B129" s="122">
        <f t="shared" si="26"/>
        <v>45991</v>
      </c>
      <c r="D129" s="191" t="s">
        <v>284</v>
      </c>
      <c r="E129" s="162" t="s">
        <v>229</v>
      </c>
      <c r="F129" s="187">
        <v>22</v>
      </c>
      <c r="G129" s="191">
        <v>1</v>
      </c>
      <c r="H129" s="191"/>
      <c r="I129" s="191">
        <v>1</v>
      </c>
      <c r="J129" s="191">
        <v>1</v>
      </c>
      <c r="K129" s="191">
        <v>1</v>
      </c>
      <c r="L129" s="191"/>
      <c r="M129" s="191">
        <v>1</v>
      </c>
      <c r="N129" s="191">
        <v>1</v>
      </c>
      <c r="O129" s="191">
        <v>0</v>
      </c>
      <c r="P129" s="191">
        <v>0</v>
      </c>
      <c r="Q129" s="191">
        <v>0</v>
      </c>
      <c r="R129" s="528">
        <v>1</v>
      </c>
      <c r="S129" s="191"/>
      <c r="T129" s="191">
        <v>0</v>
      </c>
      <c r="U129" s="191">
        <v>0</v>
      </c>
      <c r="V129" s="191">
        <v>0</v>
      </c>
      <c r="W129" s="292"/>
    </row>
    <row r="130" spans="1:23" hidden="1" x14ac:dyDescent="0.25">
      <c r="A130" s="8">
        <f t="shared" si="25"/>
        <v>45992</v>
      </c>
      <c r="B130" s="122">
        <f t="shared" si="26"/>
        <v>46022</v>
      </c>
      <c r="D130" s="191" t="s">
        <v>284</v>
      </c>
      <c r="E130" s="162" t="s">
        <v>230</v>
      </c>
      <c r="F130" s="187">
        <v>23</v>
      </c>
      <c r="G130" s="191">
        <v>1</v>
      </c>
      <c r="H130" s="191"/>
      <c r="I130" s="191">
        <v>1</v>
      </c>
      <c r="J130" s="191">
        <v>1</v>
      </c>
      <c r="K130" s="191">
        <v>1</v>
      </c>
      <c r="L130" s="191"/>
      <c r="M130" s="191">
        <v>1</v>
      </c>
      <c r="N130" s="191">
        <v>0</v>
      </c>
      <c r="O130" s="191">
        <v>1</v>
      </c>
      <c r="P130" s="191">
        <v>0</v>
      </c>
      <c r="Q130" s="191">
        <v>0.2</v>
      </c>
      <c r="R130" s="528">
        <v>1</v>
      </c>
      <c r="S130" s="191"/>
      <c r="T130" s="191">
        <v>0</v>
      </c>
      <c r="U130" s="191">
        <v>0</v>
      </c>
      <c r="V130" s="191">
        <v>0</v>
      </c>
      <c r="W130" s="292"/>
    </row>
    <row r="131" spans="1:23" hidden="1" x14ac:dyDescent="0.25">
      <c r="A131" s="8">
        <f t="shared" si="25"/>
        <v>46023</v>
      </c>
      <c r="B131" s="122">
        <f t="shared" si="26"/>
        <v>46053</v>
      </c>
      <c r="D131" s="191" t="s">
        <v>284</v>
      </c>
      <c r="E131" s="162" t="s">
        <v>231</v>
      </c>
      <c r="F131" s="187">
        <v>24</v>
      </c>
      <c r="G131" s="191">
        <v>0</v>
      </c>
      <c r="H131" s="191"/>
      <c r="I131" s="191">
        <v>1</v>
      </c>
      <c r="J131" s="191">
        <v>0</v>
      </c>
      <c r="K131" s="191">
        <v>1</v>
      </c>
      <c r="L131" s="191"/>
      <c r="M131" s="191">
        <v>1</v>
      </c>
      <c r="N131" s="191">
        <v>1</v>
      </c>
      <c r="O131" s="191">
        <v>0</v>
      </c>
      <c r="P131" s="191">
        <v>0</v>
      </c>
      <c r="Q131" s="191">
        <v>0</v>
      </c>
      <c r="R131" s="528">
        <v>1</v>
      </c>
      <c r="S131" s="191"/>
      <c r="T131" s="191">
        <v>0</v>
      </c>
      <c r="U131" s="191">
        <v>0</v>
      </c>
      <c r="V131" s="191">
        <v>0</v>
      </c>
      <c r="W131" s="292"/>
    </row>
    <row r="132" spans="1:23" hidden="1" x14ac:dyDescent="0.25">
      <c r="A132" s="8">
        <f t="shared" si="25"/>
        <v>46054</v>
      </c>
      <c r="B132" s="122">
        <f t="shared" si="26"/>
        <v>46081</v>
      </c>
      <c r="D132" s="191" t="s">
        <v>284</v>
      </c>
      <c r="E132" s="162" t="s">
        <v>232</v>
      </c>
      <c r="F132" s="187">
        <v>25</v>
      </c>
      <c r="G132" s="191">
        <v>1</v>
      </c>
      <c r="H132" s="191"/>
      <c r="I132" s="191">
        <v>0</v>
      </c>
      <c r="J132" s="191">
        <v>1</v>
      </c>
      <c r="K132" s="191">
        <v>1</v>
      </c>
      <c r="L132" s="191"/>
      <c r="M132" s="191">
        <v>0</v>
      </c>
      <c r="N132" s="191">
        <v>1</v>
      </c>
      <c r="O132" s="191">
        <v>0</v>
      </c>
      <c r="P132" s="191">
        <v>0</v>
      </c>
      <c r="Q132" s="191">
        <v>0</v>
      </c>
      <c r="R132" s="528">
        <v>0</v>
      </c>
      <c r="S132" s="191"/>
      <c r="T132" s="191">
        <v>0</v>
      </c>
      <c r="U132" s="191">
        <v>0</v>
      </c>
      <c r="V132" s="191">
        <v>0</v>
      </c>
      <c r="W132" s="292"/>
    </row>
    <row r="133" spans="1:23" ht="16.5" hidden="1" customHeight="1" x14ac:dyDescent="0.25">
      <c r="A133" s="8">
        <f t="shared" si="25"/>
        <v>46082</v>
      </c>
      <c r="B133" s="122">
        <f t="shared" si="26"/>
        <v>46112</v>
      </c>
      <c r="D133" s="191" t="s">
        <v>283</v>
      </c>
      <c r="E133" s="162" t="s">
        <v>236</v>
      </c>
      <c r="F133" s="187">
        <v>26</v>
      </c>
      <c r="G133" s="191">
        <v>1</v>
      </c>
      <c r="H133" s="191"/>
      <c r="I133" s="191">
        <v>1</v>
      </c>
      <c r="J133" s="191">
        <v>1</v>
      </c>
      <c r="K133" s="191">
        <v>1</v>
      </c>
      <c r="L133" s="191"/>
      <c r="M133" s="191">
        <v>1</v>
      </c>
      <c r="N133" s="191">
        <v>0</v>
      </c>
      <c r="O133" s="191">
        <v>1</v>
      </c>
      <c r="P133" s="191">
        <v>0</v>
      </c>
      <c r="Q133" s="191">
        <v>0.2</v>
      </c>
      <c r="R133" s="528">
        <v>0.33333333333333331</v>
      </c>
      <c r="S133" s="191"/>
      <c r="T133" s="191">
        <v>0</v>
      </c>
      <c r="U133" s="191">
        <v>0</v>
      </c>
      <c r="V133" s="191">
        <v>0</v>
      </c>
      <c r="W133" s="292"/>
    </row>
    <row r="134" spans="1:23" ht="16.5" hidden="1" customHeight="1" x14ac:dyDescent="0.25">
      <c r="A134" s="8">
        <f t="shared" si="25"/>
        <v>46113</v>
      </c>
      <c r="B134" s="122">
        <f t="shared" si="26"/>
        <v>46142</v>
      </c>
      <c r="D134" s="191" t="s">
        <v>283</v>
      </c>
      <c r="E134" s="162" t="s">
        <v>237</v>
      </c>
      <c r="F134" s="187">
        <v>27</v>
      </c>
      <c r="G134" s="191">
        <v>1</v>
      </c>
      <c r="H134" s="191"/>
      <c r="I134" s="191">
        <v>1</v>
      </c>
      <c r="J134" s="191">
        <v>1</v>
      </c>
      <c r="K134" s="191">
        <v>1</v>
      </c>
      <c r="L134" s="191"/>
      <c r="M134" s="191">
        <v>1</v>
      </c>
      <c r="N134" s="191">
        <v>0</v>
      </c>
      <c r="O134" s="191">
        <v>1</v>
      </c>
      <c r="P134" s="191">
        <v>0</v>
      </c>
      <c r="Q134" s="191">
        <v>0.2</v>
      </c>
      <c r="R134" s="528">
        <v>0.33333333333333331</v>
      </c>
      <c r="S134" s="191"/>
      <c r="T134" s="191">
        <v>0</v>
      </c>
      <c r="U134" s="191">
        <v>0</v>
      </c>
      <c r="V134" s="191">
        <v>0</v>
      </c>
      <c r="W134" s="292"/>
    </row>
    <row r="135" spans="1:23" ht="16.5" hidden="1" customHeight="1" x14ac:dyDescent="0.25">
      <c r="A135" s="8">
        <f t="shared" si="25"/>
        <v>46143</v>
      </c>
      <c r="B135" s="122">
        <f t="shared" si="26"/>
        <v>46173</v>
      </c>
      <c r="D135" s="191" t="s">
        <v>287</v>
      </c>
      <c r="E135" s="162" t="s">
        <v>238</v>
      </c>
      <c r="F135" s="187">
        <v>28</v>
      </c>
      <c r="G135" s="191">
        <v>1</v>
      </c>
      <c r="H135" s="191"/>
      <c r="I135" s="191">
        <v>1</v>
      </c>
      <c r="J135" s="191">
        <v>1</v>
      </c>
      <c r="K135" s="191">
        <v>1</v>
      </c>
      <c r="L135" s="191"/>
      <c r="M135" s="191">
        <v>1</v>
      </c>
      <c r="N135" s="191">
        <v>0</v>
      </c>
      <c r="O135" s="191">
        <v>0</v>
      </c>
      <c r="P135" s="191">
        <v>1</v>
      </c>
      <c r="Q135" s="191">
        <v>0</v>
      </c>
      <c r="R135" s="528">
        <v>0.33333333333333331</v>
      </c>
      <c r="S135" s="191"/>
      <c r="T135" s="191">
        <v>0</v>
      </c>
      <c r="U135" s="191">
        <v>0</v>
      </c>
      <c r="V135" s="191">
        <v>0</v>
      </c>
      <c r="W135" s="292"/>
    </row>
    <row r="136" spans="1:23" hidden="1" x14ac:dyDescent="0.25">
      <c r="A136" s="8">
        <f t="shared" si="25"/>
        <v>46174</v>
      </c>
      <c r="B136" s="122">
        <f t="shared" si="26"/>
        <v>46203</v>
      </c>
      <c r="D136" s="191" t="s">
        <v>287</v>
      </c>
      <c r="E136" s="162" t="s">
        <v>293</v>
      </c>
      <c r="F136" s="187">
        <v>29</v>
      </c>
      <c r="G136" s="191">
        <v>1</v>
      </c>
      <c r="H136" s="191"/>
      <c r="I136" s="191">
        <v>1</v>
      </c>
      <c r="J136" s="191">
        <v>1</v>
      </c>
      <c r="K136" s="191">
        <v>1</v>
      </c>
      <c r="L136" s="191"/>
      <c r="M136" s="191">
        <v>1</v>
      </c>
      <c r="N136" s="191">
        <v>0</v>
      </c>
      <c r="O136" s="191">
        <v>0</v>
      </c>
      <c r="P136" s="191">
        <v>1</v>
      </c>
      <c r="Q136" s="191">
        <v>0.2</v>
      </c>
      <c r="R136" s="528">
        <v>0.33333333333333331</v>
      </c>
      <c r="S136" s="191"/>
      <c r="T136" s="191">
        <v>0</v>
      </c>
      <c r="U136" s="191">
        <v>0</v>
      </c>
      <c r="V136" s="191">
        <v>0</v>
      </c>
      <c r="W136" s="292"/>
    </row>
    <row r="137" spans="1:23" hidden="1" x14ac:dyDescent="0.25">
      <c r="A137" s="8">
        <f t="shared" si="25"/>
        <v>46204</v>
      </c>
      <c r="B137" s="122">
        <f t="shared" si="26"/>
        <v>46234</v>
      </c>
      <c r="D137" s="191" t="s">
        <v>287</v>
      </c>
      <c r="E137" s="162" t="s">
        <v>294</v>
      </c>
      <c r="F137" s="187">
        <v>30</v>
      </c>
      <c r="G137" s="191">
        <v>1</v>
      </c>
      <c r="H137" s="191"/>
      <c r="I137" s="191">
        <v>1</v>
      </c>
      <c r="J137" s="191">
        <v>1</v>
      </c>
      <c r="K137" s="191">
        <v>1</v>
      </c>
      <c r="L137" s="191"/>
      <c r="M137" s="191">
        <v>1</v>
      </c>
      <c r="N137" s="191">
        <v>0</v>
      </c>
      <c r="O137" s="191">
        <v>0</v>
      </c>
      <c r="P137" s="191">
        <v>1</v>
      </c>
      <c r="Q137" s="191">
        <v>0.2</v>
      </c>
      <c r="R137" s="528">
        <v>0.33333333333333331</v>
      </c>
      <c r="S137" s="191"/>
      <c r="T137" s="191">
        <v>1</v>
      </c>
      <c r="U137" s="191">
        <v>0.2</v>
      </c>
      <c r="V137" s="191">
        <v>0</v>
      </c>
      <c r="W137" s="292"/>
    </row>
    <row r="138" spans="1:23" hidden="1" x14ac:dyDescent="0.25">
      <c r="A138" s="8">
        <f t="shared" si="25"/>
        <v>46235</v>
      </c>
      <c r="B138" s="122">
        <f t="shared" si="26"/>
        <v>46265</v>
      </c>
      <c r="D138" s="191" t="s">
        <v>286</v>
      </c>
      <c r="E138" s="162" t="s">
        <v>241</v>
      </c>
      <c r="F138" s="187">
        <v>31</v>
      </c>
      <c r="G138" s="191">
        <v>0</v>
      </c>
      <c r="H138" s="191"/>
      <c r="I138" s="191">
        <v>0</v>
      </c>
      <c r="J138" s="191">
        <v>0</v>
      </c>
      <c r="K138" s="191">
        <v>1</v>
      </c>
      <c r="L138" s="191"/>
      <c r="M138" s="191">
        <v>0</v>
      </c>
      <c r="N138" s="191">
        <v>0</v>
      </c>
      <c r="O138" s="191">
        <v>0</v>
      </c>
      <c r="P138" s="191">
        <v>0</v>
      </c>
      <c r="Q138" s="191">
        <v>0</v>
      </c>
      <c r="R138" s="191">
        <v>0</v>
      </c>
      <c r="S138" s="528"/>
      <c r="T138" s="191">
        <v>1</v>
      </c>
      <c r="U138" s="191">
        <v>0</v>
      </c>
      <c r="V138" s="191">
        <v>0</v>
      </c>
      <c r="W138" s="191">
        <v>0</v>
      </c>
    </row>
    <row r="139" spans="1:23" hidden="1" x14ac:dyDescent="0.25">
      <c r="A139" s="8">
        <f t="shared" si="25"/>
        <v>46266</v>
      </c>
      <c r="B139" s="122">
        <f t="shared" si="26"/>
        <v>46295</v>
      </c>
      <c r="D139" s="191" t="s">
        <v>284</v>
      </c>
      <c r="E139" s="162" t="s">
        <v>242</v>
      </c>
      <c r="F139" s="187">
        <v>32</v>
      </c>
      <c r="G139" s="191">
        <v>1</v>
      </c>
      <c r="H139" s="191"/>
      <c r="I139" s="191">
        <v>1</v>
      </c>
      <c r="J139" s="191">
        <v>1</v>
      </c>
      <c r="K139" s="191">
        <v>1</v>
      </c>
      <c r="L139" s="191"/>
      <c r="M139" s="191">
        <v>1</v>
      </c>
      <c r="N139" s="191">
        <v>1</v>
      </c>
      <c r="O139" s="191">
        <v>0</v>
      </c>
      <c r="P139" s="191">
        <v>0</v>
      </c>
      <c r="Q139" s="191">
        <v>0</v>
      </c>
      <c r="R139" s="191">
        <v>0</v>
      </c>
      <c r="S139" s="528"/>
      <c r="T139" s="191">
        <v>1</v>
      </c>
      <c r="U139" s="191">
        <v>0</v>
      </c>
      <c r="V139" s="191">
        <v>0</v>
      </c>
      <c r="W139" s="191">
        <v>0</v>
      </c>
    </row>
    <row r="140" spans="1:23" hidden="1" x14ac:dyDescent="0.25">
      <c r="A140" s="8">
        <f t="shared" si="25"/>
        <v>46296</v>
      </c>
      <c r="B140" s="122">
        <f t="shared" si="26"/>
        <v>46326</v>
      </c>
      <c r="D140" s="191" t="s">
        <v>283</v>
      </c>
      <c r="E140" s="162" t="s">
        <v>243</v>
      </c>
      <c r="F140" s="187">
        <v>33</v>
      </c>
      <c r="G140" s="191">
        <v>1</v>
      </c>
      <c r="H140" s="191"/>
      <c r="I140" s="191">
        <v>0</v>
      </c>
      <c r="J140" s="191">
        <v>0</v>
      </c>
      <c r="K140" s="191">
        <v>0</v>
      </c>
      <c r="L140" s="191"/>
      <c r="M140" s="191">
        <v>0</v>
      </c>
      <c r="N140" s="191">
        <v>0</v>
      </c>
      <c r="O140" s="191">
        <v>0</v>
      </c>
      <c r="P140" s="191">
        <v>0</v>
      </c>
      <c r="Q140" s="191">
        <v>0.3</v>
      </c>
      <c r="R140" s="191">
        <v>0</v>
      </c>
      <c r="S140" s="528"/>
      <c r="T140" s="191">
        <v>1</v>
      </c>
      <c r="U140" s="191">
        <v>0</v>
      </c>
      <c r="V140" s="191">
        <v>0</v>
      </c>
      <c r="W140" s="191">
        <v>0</v>
      </c>
    </row>
    <row r="141" spans="1:23" hidden="1" x14ac:dyDescent="0.25">
      <c r="A141" s="8">
        <f t="shared" si="25"/>
        <v>46327</v>
      </c>
      <c r="B141" s="122">
        <f t="shared" si="26"/>
        <v>46356</v>
      </c>
      <c r="D141" s="191" t="s">
        <v>284</v>
      </c>
      <c r="E141" s="162" t="s">
        <v>225</v>
      </c>
      <c r="F141" s="187">
        <v>34</v>
      </c>
      <c r="G141" s="191">
        <v>1</v>
      </c>
      <c r="H141" s="191"/>
      <c r="I141" s="191">
        <v>1</v>
      </c>
      <c r="J141" s="191">
        <v>1</v>
      </c>
      <c r="K141" s="191">
        <v>1</v>
      </c>
      <c r="L141" s="191"/>
      <c r="M141" s="191">
        <v>1</v>
      </c>
      <c r="N141" s="191">
        <v>1</v>
      </c>
      <c r="O141" s="191">
        <v>0</v>
      </c>
      <c r="P141" s="191">
        <v>0</v>
      </c>
      <c r="Q141" s="191">
        <v>0</v>
      </c>
      <c r="R141" s="528">
        <v>1</v>
      </c>
      <c r="S141" s="191"/>
      <c r="T141" s="191">
        <v>0</v>
      </c>
      <c r="U141" s="191">
        <v>0</v>
      </c>
      <c r="V141" s="191">
        <v>0</v>
      </c>
      <c r="W141" s="191"/>
    </row>
    <row r="142" spans="1:23" hidden="1" x14ac:dyDescent="0.25">
      <c r="A142" s="8">
        <f t="shared" si="25"/>
        <v>46357</v>
      </c>
      <c r="B142" s="122">
        <f t="shared" si="26"/>
        <v>46387</v>
      </c>
      <c r="D142" s="191"/>
      <c r="E142" s="162"/>
      <c r="F142" s="187"/>
      <c r="G142" s="191"/>
      <c r="H142" s="191"/>
      <c r="I142" s="191"/>
      <c r="J142" s="191"/>
      <c r="K142" s="191"/>
      <c r="L142" s="191"/>
      <c r="M142" s="191"/>
      <c r="N142" s="191"/>
      <c r="O142" s="191"/>
      <c r="P142" s="191"/>
      <c r="Q142" s="191"/>
      <c r="R142" s="528"/>
      <c r="S142" s="191"/>
      <c r="T142" s="191"/>
      <c r="U142" s="191"/>
      <c r="V142" s="191"/>
      <c r="W142" s="191"/>
    </row>
    <row r="143" spans="1:23" hidden="1" x14ac:dyDescent="0.25">
      <c r="D143" s="191"/>
      <c r="E143" s="162"/>
      <c r="F143" s="187">
        <v>35</v>
      </c>
      <c r="G143" s="191"/>
      <c r="H143" s="191"/>
      <c r="I143" s="191"/>
      <c r="J143" s="191"/>
      <c r="K143" s="191"/>
      <c r="L143" s="191"/>
      <c r="M143" s="191"/>
      <c r="N143" s="191"/>
      <c r="O143" s="191"/>
      <c r="P143" s="191"/>
      <c r="Q143" s="191"/>
      <c r="R143" s="528"/>
      <c r="S143" s="191"/>
      <c r="T143" s="191"/>
      <c r="U143" s="191"/>
      <c r="V143" s="191"/>
      <c r="W143" s="191"/>
    </row>
    <row r="144" spans="1:23" hidden="1" x14ac:dyDescent="0.25">
      <c r="D144" s="191"/>
      <c r="E144" s="162"/>
      <c r="F144" s="187">
        <v>36</v>
      </c>
      <c r="G144" s="191"/>
      <c r="H144" s="191"/>
      <c r="I144" s="191"/>
      <c r="J144" s="191"/>
      <c r="K144" s="191"/>
      <c r="L144" s="191"/>
      <c r="M144" s="191"/>
      <c r="N144" s="191"/>
      <c r="O144" s="191"/>
      <c r="P144" s="191"/>
      <c r="Q144" s="191"/>
      <c r="R144" s="191"/>
      <c r="S144" s="191"/>
      <c r="T144" s="191"/>
      <c r="U144" s="191"/>
      <c r="V144" s="191"/>
      <c r="W144" s="191"/>
    </row>
    <row r="145" spans="1:23" hidden="1" x14ac:dyDescent="0.25">
      <c r="D145" s="191"/>
      <c r="E145" s="162"/>
      <c r="F145" s="187">
        <v>37</v>
      </c>
      <c r="G145" s="191"/>
      <c r="H145" s="191"/>
      <c r="I145" s="191"/>
      <c r="J145" s="191"/>
      <c r="K145" s="191"/>
      <c r="L145" s="191"/>
      <c r="M145" s="191"/>
      <c r="N145" s="191"/>
      <c r="O145" s="191"/>
      <c r="P145" s="191"/>
      <c r="Q145" s="191"/>
      <c r="R145" s="191"/>
      <c r="S145" s="191"/>
      <c r="T145" s="191"/>
      <c r="U145" s="191"/>
      <c r="V145" s="191"/>
      <c r="W145" s="191"/>
    </row>
    <row r="146" spans="1:23" hidden="1" x14ac:dyDescent="0.25">
      <c r="A146" s="8"/>
      <c r="B146" s="122"/>
      <c r="D146" s="191"/>
      <c r="E146" s="162"/>
      <c r="F146" s="187">
        <v>38</v>
      </c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</row>
    <row r="147" spans="1:23" hidden="1" x14ac:dyDescent="0.25">
      <c r="A147" s="9"/>
      <c r="D147" s="191"/>
      <c r="E147" s="162"/>
      <c r="F147" s="187">
        <v>39</v>
      </c>
      <c r="G147" s="191"/>
      <c r="H147" s="191"/>
      <c r="I147" s="191"/>
      <c r="J147" s="191"/>
      <c r="K147" s="191"/>
      <c r="L147" s="191"/>
      <c r="M147" s="191"/>
      <c r="N147" s="191"/>
      <c r="O147" s="191"/>
      <c r="P147" s="191"/>
      <c r="Q147" s="191"/>
      <c r="R147" s="191"/>
      <c r="S147" s="191"/>
      <c r="T147" s="191"/>
      <c r="U147" s="191"/>
      <c r="V147" s="191"/>
      <c r="W147" s="191"/>
    </row>
    <row r="148" spans="1:23" hidden="1" x14ac:dyDescent="0.25">
      <c r="A148" s="9"/>
      <c r="D148" s="191"/>
      <c r="E148" s="162"/>
      <c r="F148" s="187">
        <v>40</v>
      </c>
      <c r="G148" s="191"/>
      <c r="H148" s="191"/>
      <c r="I148" s="191"/>
      <c r="J148" s="191"/>
      <c r="K148" s="191"/>
      <c r="L148" s="191"/>
      <c r="M148" s="191"/>
      <c r="N148" s="191"/>
      <c r="O148" s="191"/>
      <c r="P148" s="191"/>
      <c r="Q148" s="191"/>
      <c r="R148" s="191"/>
      <c r="S148" s="191"/>
      <c r="T148" s="191"/>
      <c r="U148" s="191"/>
      <c r="V148" s="191"/>
      <c r="W148" s="191"/>
    </row>
    <row r="149" spans="1:23" hidden="1" x14ac:dyDescent="0.25">
      <c r="A149" s="9"/>
      <c r="D149" s="191"/>
      <c r="E149" s="162"/>
      <c r="F149" s="187">
        <v>41</v>
      </c>
      <c r="G149" s="191"/>
      <c r="H149" s="191"/>
      <c r="I149" s="191"/>
      <c r="J149" s="191"/>
      <c r="K149" s="191"/>
      <c r="L149" s="191"/>
      <c r="M149" s="191"/>
      <c r="N149" s="191"/>
      <c r="O149" s="191"/>
      <c r="P149" s="191"/>
      <c r="Q149" s="191"/>
      <c r="R149" s="191"/>
      <c r="S149" s="191"/>
      <c r="T149" s="191"/>
      <c r="U149" s="191"/>
      <c r="V149" s="191"/>
      <c r="W149" s="191"/>
    </row>
    <row r="150" spans="1:23" hidden="1" x14ac:dyDescent="0.25">
      <c r="A150" s="9"/>
      <c r="D150" s="191"/>
      <c r="E150" s="162"/>
      <c r="F150" s="187">
        <v>42</v>
      </c>
      <c r="G150" s="191"/>
      <c r="H150" s="191"/>
      <c r="I150" s="191"/>
      <c r="J150" s="191"/>
      <c r="K150" s="191"/>
      <c r="L150" s="191"/>
      <c r="M150" s="191"/>
      <c r="N150" s="191"/>
      <c r="O150" s="191"/>
      <c r="P150" s="191"/>
      <c r="Q150" s="191"/>
      <c r="R150" s="191"/>
      <c r="S150" s="191"/>
      <c r="T150" s="191"/>
      <c r="U150" s="191"/>
      <c r="V150" s="191"/>
      <c r="W150" s="191"/>
    </row>
    <row r="151" spans="1:23" hidden="1" x14ac:dyDescent="0.25">
      <c r="A151" s="9"/>
      <c r="D151" s="191"/>
      <c r="E151" s="162"/>
      <c r="F151" s="187">
        <v>43</v>
      </c>
      <c r="G151" s="191"/>
      <c r="H151" s="191"/>
      <c r="I151" s="191"/>
      <c r="J151" s="191"/>
      <c r="K151" s="191"/>
      <c r="L151" s="191"/>
      <c r="M151" s="191"/>
      <c r="N151" s="191"/>
      <c r="O151" s="191"/>
      <c r="P151" s="191"/>
      <c r="Q151" s="191"/>
      <c r="R151" s="191"/>
      <c r="S151" s="191"/>
      <c r="T151" s="191"/>
      <c r="U151" s="191"/>
      <c r="V151" s="191"/>
      <c r="W151" s="191"/>
    </row>
    <row r="152" spans="1:23" hidden="1" x14ac:dyDescent="0.25">
      <c r="A152" s="9"/>
      <c r="D152" s="191"/>
      <c r="E152" s="162"/>
      <c r="F152" s="187">
        <v>44</v>
      </c>
      <c r="G152" s="191"/>
      <c r="H152" s="191"/>
      <c r="I152" s="191"/>
      <c r="J152" s="191"/>
      <c r="K152" s="191"/>
      <c r="L152" s="191"/>
      <c r="M152" s="191"/>
      <c r="N152" s="191"/>
      <c r="O152" s="191"/>
      <c r="P152" s="191"/>
      <c r="Q152" s="191"/>
      <c r="R152" s="191"/>
      <c r="S152" s="191"/>
      <c r="T152" s="191"/>
      <c r="U152" s="191"/>
      <c r="V152" s="191"/>
      <c r="W152" s="191"/>
    </row>
    <row r="153" spans="1:23" hidden="1" x14ac:dyDescent="0.25">
      <c r="A153" s="9"/>
      <c r="D153" s="191"/>
      <c r="E153" s="162"/>
      <c r="F153" s="187">
        <v>45</v>
      </c>
      <c r="G153" s="191"/>
      <c r="H153" s="191"/>
      <c r="I153" s="191"/>
      <c r="J153" s="191"/>
      <c r="K153" s="191"/>
      <c r="L153" s="191"/>
      <c r="M153" s="191"/>
      <c r="N153" s="191"/>
      <c r="O153" s="191"/>
      <c r="P153" s="191"/>
      <c r="Q153" s="191"/>
      <c r="R153" s="191"/>
      <c r="S153" s="191"/>
      <c r="T153" s="191"/>
      <c r="U153" s="191"/>
      <c r="V153" s="191"/>
      <c r="W153" s="191"/>
    </row>
    <row r="154" spans="1:23" hidden="1" x14ac:dyDescent="0.25">
      <c r="A154" s="9"/>
      <c r="D154" s="191"/>
      <c r="E154" s="162"/>
      <c r="F154" s="187">
        <v>46</v>
      </c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</row>
    <row r="155" spans="1:23" hidden="1" x14ac:dyDescent="0.25">
      <c r="A155" s="9"/>
      <c r="D155" s="191"/>
      <c r="E155" s="162"/>
      <c r="F155" s="187">
        <v>47</v>
      </c>
      <c r="G155" s="191"/>
      <c r="H155" s="191"/>
      <c r="I155" s="191"/>
      <c r="J155" s="191"/>
      <c r="K155" s="191"/>
      <c r="L155" s="191"/>
      <c r="M155" s="191"/>
      <c r="N155" s="191"/>
      <c r="O155" s="191"/>
      <c r="P155" s="191"/>
      <c r="Q155" s="191"/>
      <c r="R155" s="191"/>
      <c r="S155" s="191"/>
      <c r="T155" s="191"/>
      <c r="U155" s="191"/>
      <c r="V155" s="191"/>
      <c r="W155" s="191"/>
    </row>
    <row r="156" spans="1:23" hidden="1" x14ac:dyDescent="0.25">
      <c r="A156" s="9"/>
      <c r="D156" s="191"/>
      <c r="E156" s="162"/>
      <c r="F156" s="187">
        <v>48</v>
      </c>
      <c r="G156" s="191"/>
      <c r="H156" s="191"/>
      <c r="I156" s="191"/>
      <c r="J156" s="191"/>
      <c r="K156" s="191"/>
      <c r="L156" s="191"/>
      <c r="M156" s="191"/>
      <c r="N156" s="191"/>
      <c r="O156" s="191"/>
      <c r="P156" s="191"/>
      <c r="Q156" s="191"/>
      <c r="R156" s="191"/>
      <c r="S156" s="191"/>
      <c r="T156" s="191"/>
      <c r="U156" s="191"/>
      <c r="V156" s="191"/>
      <c r="W156" s="191"/>
    </row>
    <row r="157" spans="1:23" hidden="1" x14ac:dyDescent="0.25">
      <c r="A157" s="9"/>
      <c r="D157" s="191"/>
      <c r="E157" s="162"/>
      <c r="F157" s="187">
        <v>49</v>
      </c>
      <c r="G157" s="191"/>
      <c r="H157" s="191"/>
      <c r="I157" s="191"/>
      <c r="J157" s="191"/>
      <c r="K157" s="191"/>
      <c r="L157" s="191"/>
      <c r="M157" s="191"/>
      <c r="N157" s="191"/>
      <c r="O157" s="191"/>
      <c r="P157" s="191"/>
      <c r="Q157" s="191"/>
      <c r="R157" s="191"/>
      <c r="S157" s="191"/>
      <c r="T157" s="191"/>
      <c r="U157" s="191"/>
      <c r="V157" s="191"/>
      <c r="W157" s="191"/>
    </row>
    <row r="158" spans="1:23" hidden="1" x14ac:dyDescent="0.25">
      <c r="A158" s="9"/>
      <c r="D158" s="191"/>
      <c r="E158" s="162"/>
      <c r="F158" s="187">
        <v>50</v>
      </c>
      <c r="G158" s="191"/>
      <c r="H158" s="191"/>
      <c r="I158" s="191"/>
      <c r="J158" s="191"/>
      <c r="K158" s="191"/>
      <c r="L158" s="191"/>
      <c r="M158" s="191"/>
      <c r="N158" s="191"/>
      <c r="O158" s="191"/>
      <c r="P158" s="191"/>
      <c r="Q158" s="191"/>
      <c r="R158" s="191"/>
      <c r="S158" s="191"/>
      <c r="T158" s="191"/>
      <c r="U158" s="191"/>
      <c r="V158" s="191"/>
      <c r="W158" s="191"/>
    </row>
    <row r="159" spans="1:23" hidden="1" x14ac:dyDescent="0.25">
      <c r="A159" s="9"/>
      <c r="D159" s="191"/>
      <c r="E159" s="162"/>
      <c r="F159" s="187">
        <v>51</v>
      </c>
      <c r="G159" s="191"/>
      <c r="H159" s="191"/>
      <c r="I159" s="191"/>
      <c r="J159" s="191"/>
      <c r="K159" s="191"/>
      <c r="L159" s="191"/>
      <c r="M159" s="191"/>
      <c r="N159" s="191"/>
      <c r="O159" s="191"/>
      <c r="P159" s="191"/>
      <c r="Q159" s="191"/>
      <c r="R159" s="191"/>
      <c r="S159" s="191"/>
      <c r="T159" s="191"/>
      <c r="U159" s="191"/>
      <c r="V159" s="191"/>
    </row>
    <row r="160" spans="1:23" hidden="1" x14ac:dyDescent="0.25">
      <c r="A160" s="9"/>
      <c r="O160" s="387"/>
      <c r="P160" s="15"/>
    </row>
    <row r="161" spans="1:16" hidden="1" x14ac:dyDescent="0.25">
      <c r="A161" s="9"/>
      <c r="O161" s="387"/>
      <c r="P161" s="15"/>
    </row>
    <row r="162" spans="1:16" hidden="1" x14ac:dyDescent="0.25">
      <c r="A162" s="9"/>
      <c r="O162" s="387"/>
      <c r="P162" s="15"/>
    </row>
    <row r="163" spans="1:16" hidden="1" x14ac:dyDescent="0.25">
      <c r="A163" s="9"/>
      <c r="O163" s="387"/>
      <c r="P163" s="15"/>
    </row>
    <row r="164" spans="1:16" hidden="1" x14ac:dyDescent="0.25">
      <c r="A164" s="9"/>
      <c r="O164" s="387"/>
      <c r="P164" s="15"/>
    </row>
    <row r="165" spans="1:16" hidden="1" x14ac:dyDescent="0.25">
      <c r="A165" s="9"/>
      <c r="O165" s="387"/>
      <c r="P165" s="15"/>
    </row>
    <row r="166" spans="1:16" hidden="1" x14ac:dyDescent="0.25">
      <c r="A166" s="9"/>
      <c r="O166" s="387"/>
      <c r="P166" s="15"/>
    </row>
    <row r="167" spans="1:16" hidden="1" x14ac:dyDescent="0.25">
      <c r="A167" s="9"/>
      <c r="O167" s="387"/>
      <c r="P167" s="15"/>
    </row>
    <row r="168" spans="1:16" hidden="1" x14ac:dyDescent="0.25">
      <c r="A168" s="9"/>
      <c r="O168" s="387"/>
      <c r="P168" s="15"/>
    </row>
    <row r="169" spans="1:16" hidden="1" x14ac:dyDescent="0.25">
      <c r="A169" s="9"/>
      <c r="O169" s="387"/>
      <c r="P169" s="15"/>
    </row>
    <row r="170" spans="1:16" hidden="1" x14ac:dyDescent="0.25">
      <c r="A170" s="9"/>
      <c r="O170" s="387"/>
      <c r="P170" s="15"/>
    </row>
    <row r="171" spans="1:16" hidden="1" x14ac:dyDescent="0.25">
      <c r="A171" s="9"/>
      <c r="O171" s="387"/>
      <c r="P171" s="15"/>
    </row>
    <row r="172" spans="1:16" hidden="1" x14ac:dyDescent="0.25">
      <c r="A172" s="9"/>
      <c r="O172" s="387"/>
      <c r="P172" s="15"/>
    </row>
    <row r="173" spans="1:16" hidden="1" x14ac:dyDescent="0.25">
      <c r="A173" s="9"/>
      <c r="O173" s="387"/>
      <c r="P173" s="15"/>
    </row>
    <row r="174" spans="1:16" hidden="1" x14ac:dyDescent="0.25">
      <c r="A174" s="9"/>
      <c r="O174" s="387"/>
      <c r="P174" s="15"/>
    </row>
    <row r="175" spans="1:16" hidden="1" x14ac:dyDescent="0.25">
      <c r="A175" s="9"/>
      <c r="O175" s="387"/>
      <c r="P175" s="15"/>
    </row>
    <row r="176" spans="1:16" hidden="1" x14ac:dyDescent="0.25">
      <c r="A176" s="9"/>
      <c r="O176" s="387"/>
      <c r="P176" s="15"/>
    </row>
    <row r="177" spans="1:16" hidden="1" x14ac:dyDescent="0.25">
      <c r="A177" s="9"/>
      <c r="O177" s="387"/>
      <c r="P177" s="15"/>
    </row>
    <row r="178" spans="1:16" hidden="1" x14ac:dyDescent="0.25">
      <c r="A178" s="9"/>
      <c r="O178" s="387"/>
      <c r="P178" s="15"/>
    </row>
    <row r="179" spans="1:16" hidden="1" x14ac:dyDescent="0.25">
      <c r="A179" s="9"/>
      <c r="O179" s="387"/>
      <c r="P179" s="15"/>
    </row>
    <row r="180" spans="1:16" hidden="1" x14ac:dyDescent="0.25">
      <c r="A180" s="9"/>
    </row>
    <row r="181" spans="1:16" hidden="1" x14ac:dyDescent="0.25">
      <c r="A181" s="9"/>
    </row>
    <row r="182" spans="1:16" hidden="1" x14ac:dyDescent="0.25">
      <c r="A182" s="9"/>
    </row>
    <row r="183" spans="1:16" hidden="1" x14ac:dyDescent="0.25">
      <c r="A183" s="9"/>
    </row>
    <row r="184" spans="1:16" hidden="1" x14ac:dyDescent="0.25">
      <c r="A184" s="9"/>
    </row>
    <row r="185" spans="1:16" hidden="1" x14ac:dyDescent="0.25">
      <c r="A185" s="9"/>
    </row>
    <row r="186" spans="1:16" hidden="1" x14ac:dyDescent="0.25">
      <c r="A186" s="9"/>
    </row>
    <row r="187" spans="1:16" hidden="1" x14ac:dyDescent="0.25">
      <c r="A187" s="9"/>
    </row>
    <row r="188" spans="1:16" hidden="1" x14ac:dyDescent="0.25">
      <c r="A188" s="9"/>
    </row>
    <row r="189" spans="1:16" hidden="1" x14ac:dyDescent="0.25">
      <c r="A189" s="9"/>
    </row>
    <row r="190" spans="1:16" hidden="1" x14ac:dyDescent="0.25">
      <c r="A190" s="9"/>
    </row>
    <row r="191" spans="1:16" hidden="1" x14ac:dyDescent="0.25">
      <c r="A191" s="9"/>
    </row>
    <row r="192" spans="1:16" hidden="1" x14ac:dyDescent="0.25">
      <c r="A192" s="9"/>
    </row>
    <row r="193" spans="1:1" s="1" customFormat="1" hidden="1" x14ac:dyDescent="0.25">
      <c r="A193" s="9"/>
    </row>
    <row r="194" spans="1:1" s="1" customFormat="1" hidden="1" x14ac:dyDescent="0.25">
      <c r="A194" s="9"/>
    </row>
    <row r="195" spans="1:1" s="1" customFormat="1" hidden="1" x14ac:dyDescent="0.25">
      <c r="A195" s="9"/>
    </row>
    <row r="196" spans="1:1" s="1" customFormat="1" hidden="1" x14ac:dyDescent="0.25">
      <c r="A196" s="9"/>
    </row>
    <row r="197" spans="1:1" s="1" customFormat="1" hidden="1" x14ac:dyDescent="0.25">
      <c r="A197" s="9"/>
    </row>
    <row r="198" spans="1:1" s="1" customFormat="1" hidden="1" x14ac:dyDescent="0.25">
      <c r="A198" s="9"/>
    </row>
    <row r="199" spans="1:1" s="1" customFormat="1" hidden="1" x14ac:dyDescent="0.25">
      <c r="A199" s="9"/>
    </row>
    <row r="200" spans="1:1" s="1" customFormat="1" x14ac:dyDescent="0.25">
      <c r="A200" s="9"/>
    </row>
    <row r="201" spans="1:1" s="1" customFormat="1" x14ac:dyDescent="0.25">
      <c r="A201" s="9"/>
    </row>
    <row r="202" spans="1:1" s="1" customFormat="1" x14ac:dyDescent="0.25">
      <c r="A202" s="9"/>
    </row>
    <row r="203" spans="1:1" s="1" customFormat="1" x14ac:dyDescent="0.25">
      <c r="A203" s="9"/>
    </row>
    <row r="204" spans="1:1" s="1" customFormat="1" x14ac:dyDescent="0.25">
      <c r="A204" s="9"/>
    </row>
    <row r="205" spans="1:1" s="1" customFormat="1" x14ac:dyDescent="0.25">
      <c r="A205" s="9"/>
    </row>
    <row r="206" spans="1:1" s="1" customFormat="1" x14ac:dyDescent="0.25">
      <c r="A206" s="9"/>
    </row>
    <row r="207" spans="1:1" s="1" customFormat="1" x14ac:dyDescent="0.25">
      <c r="A207" s="9"/>
    </row>
    <row r="208" spans="1:1" s="1" customFormat="1" x14ac:dyDescent="0.25">
      <c r="A208" s="9"/>
    </row>
    <row r="209" spans="1:1" s="1" customFormat="1" x14ac:dyDescent="0.25">
      <c r="A209" s="9"/>
    </row>
    <row r="210" spans="1:1" s="1" customFormat="1" x14ac:dyDescent="0.25">
      <c r="A210" s="9"/>
    </row>
    <row r="211" spans="1:1" s="1" customFormat="1" x14ac:dyDescent="0.25">
      <c r="A211" s="9"/>
    </row>
    <row r="212" spans="1:1" s="1" customFormat="1" x14ac:dyDescent="0.25">
      <c r="A212" s="9"/>
    </row>
    <row r="213" spans="1:1" s="1" customFormat="1" x14ac:dyDescent="0.25">
      <c r="A213" s="9"/>
    </row>
    <row r="214" spans="1:1" s="1" customFormat="1" x14ac:dyDescent="0.25">
      <c r="A214" s="9"/>
    </row>
    <row r="215" spans="1:1" s="1" customFormat="1" x14ac:dyDescent="0.25">
      <c r="A215" s="9"/>
    </row>
    <row r="216" spans="1:1" s="1" customFormat="1" x14ac:dyDescent="0.25">
      <c r="A216" s="9"/>
    </row>
    <row r="217" spans="1:1" s="1" customFormat="1" x14ac:dyDescent="0.25">
      <c r="A217" s="9"/>
    </row>
    <row r="218" spans="1:1" s="1" customFormat="1" x14ac:dyDescent="0.25">
      <c r="A218" s="9"/>
    </row>
    <row r="219" spans="1:1" s="1" customFormat="1" x14ac:dyDescent="0.25">
      <c r="A219" s="9"/>
    </row>
    <row r="220" spans="1:1" s="1" customFormat="1" x14ac:dyDescent="0.25">
      <c r="A220" s="9"/>
    </row>
    <row r="221" spans="1:1" s="1" customFormat="1" x14ac:dyDescent="0.25">
      <c r="A221" s="9"/>
    </row>
    <row r="222" spans="1:1" s="1" customFormat="1" x14ac:dyDescent="0.25">
      <c r="A222" s="9"/>
    </row>
    <row r="223" spans="1:1" s="1" customFormat="1" x14ac:dyDescent="0.25">
      <c r="A223" s="9"/>
    </row>
    <row r="224" spans="1:1" s="1" customFormat="1" x14ac:dyDescent="0.25">
      <c r="A224" s="9"/>
    </row>
    <row r="225" spans="1:1" s="1" customFormat="1" x14ac:dyDescent="0.25">
      <c r="A225" s="9"/>
    </row>
    <row r="226" spans="1:1" s="1" customFormat="1" x14ac:dyDescent="0.25">
      <c r="A226" s="9"/>
    </row>
    <row r="227" spans="1:1" s="1" customFormat="1" x14ac:dyDescent="0.25">
      <c r="A227" s="9"/>
    </row>
    <row r="228" spans="1:1" s="1" customFormat="1" x14ac:dyDescent="0.25">
      <c r="A228" s="9"/>
    </row>
    <row r="229" spans="1:1" s="1" customFormat="1" x14ac:dyDescent="0.25">
      <c r="A229" s="9"/>
    </row>
    <row r="230" spans="1:1" s="1" customFormat="1" x14ac:dyDescent="0.25">
      <c r="A230" s="9"/>
    </row>
    <row r="231" spans="1:1" s="1" customFormat="1" x14ac:dyDescent="0.25">
      <c r="A231" s="9"/>
    </row>
    <row r="232" spans="1:1" s="1" customFormat="1" x14ac:dyDescent="0.25">
      <c r="A232" s="9"/>
    </row>
    <row r="233" spans="1:1" s="1" customFormat="1" x14ac:dyDescent="0.25">
      <c r="A233" s="9"/>
    </row>
    <row r="234" spans="1:1" s="1" customFormat="1" x14ac:dyDescent="0.25">
      <c r="A234" s="9"/>
    </row>
    <row r="235" spans="1:1" s="1" customFormat="1" x14ac:dyDescent="0.25">
      <c r="A235" s="9"/>
    </row>
    <row r="236" spans="1:1" s="1" customFormat="1" x14ac:dyDescent="0.25">
      <c r="A236" s="9"/>
    </row>
    <row r="237" spans="1:1" s="1" customFormat="1" x14ac:dyDescent="0.25">
      <c r="A237" s="9"/>
    </row>
    <row r="238" spans="1:1" s="1" customFormat="1" x14ac:dyDescent="0.25">
      <c r="A238" s="9"/>
    </row>
    <row r="239" spans="1:1" s="1" customFormat="1" x14ac:dyDescent="0.25">
      <c r="A239" s="9"/>
    </row>
    <row r="240" spans="1:1" s="1" customFormat="1" x14ac:dyDescent="0.25">
      <c r="A240" s="9"/>
    </row>
    <row r="241" spans="1:1" s="1" customFormat="1" x14ac:dyDescent="0.25">
      <c r="A241" s="9"/>
    </row>
    <row r="242" spans="1:1" s="1" customFormat="1" x14ac:dyDescent="0.25">
      <c r="A242" s="9"/>
    </row>
    <row r="243" spans="1:1" s="1" customFormat="1" x14ac:dyDescent="0.25">
      <c r="A243" s="9"/>
    </row>
    <row r="244" spans="1:1" s="1" customFormat="1" x14ac:dyDescent="0.25">
      <c r="A244" s="9"/>
    </row>
    <row r="245" spans="1:1" s="1" customFormat="1" x14ac:dyDescent="0.25">
      <c r="A245" s="9"/>
    </row>
    <row r="246" spans="1:1" s="1" customFormat="1" x14ac:dyDescent="0.25">
      <c r="A246" s="9"/>
    </row>
    <row r="247" spans="1:1" s="1" customFormat="1" x14ac:dyDescent="0.25">
      <c r="A247" s="9"/>
    </row>
    <row r="248" spans="1:1" s="1" customFormat="1" x14ac:dyDescent="0.25">
      <c r="A248" s="9"/>
    </row>
    <row r="249" spans="1:1" s="1" customFormat="1" x14ac:dyDescent="0.25">
      <c r="A249" s="9"/>
    </row>
    <row r="250" spans="1:1" s="1" customFormat="1" x14ac:dyDescent="0.25">
      <c r="A250" s="9"/>
    </row>
    <row r="251" spans="1:1" s="1" customFormat="1" x14ac:dyDescent="0.25">
      <c r="A251" s="9"/>
    </row>
    <row r="252" spans="1:1" s="1" customFormat="1" x14ac:dyDescent="0.25">
      <c r="A252" s="9"/>
    </row>
    <row r="253" spans="1:1" s="1" customFormat="1" x14ac:dyDescent="0.25">
      <c r="A253" s="9"/>
    </row>
    <row r="254" spans="1:1" s="1" customFormat="1" x14ac:dyDescent="0.25">
      <c r="A254" s="9"/>
    </row>
    <row r="255" spans="1:1" s="1" customFormat="1" x14ac:dyDescent="0.25">
      <c r="A255" s="9"/>
    </row>
    <row r="256" spans="1:1" s="1" customFormat="1" x14ac:dyDescent="0.25">
      <c r="A256" s="9"/>
    </row>
    <row r="257" spans="1:1" s="1" customFormat="1" x14ac:dyDescent="0.25">
      <c r="A257" s="9"/>
    </row>
    <row r="258" spans="1:1" s="1" customFormat="1" x14ac:dyDescent="0.25">
      <c r="A258" s="9"/>
    </row>
    <row r="259" spans="1:1" s="1" customFormat="1" x14ac:dyDescent="0.25">
      <c r="A259" s="9"/>
    </row>
    <row r="260" spans="1:1" s="1" customFormat="1" x14ac:dyDescent="0.25">
      <c r="A260" s="9"/>
    </row>
    <row r="261" spans="1:1" s="1" customFormat="1" x14ac:dyDescent="0.25">
      <c r="A261" s="9"/>
    </row>
    <row r="262" spans="1:1" s="1" customFormat="1" x14ac:dyDescent="0.25">
      <c r="A262" s="9"/>
    </row>
    <row r="263" spans="1:1" s="1" customFormat="1" x14ac:dyDescent="0.25">
      <c r="A263" s="9"/>
    </row>
    <row r="264" spans="1:1" s="1" customFormat="1" x14ac:dyDescent="0.25">
      <c r="A264" s="9"/>
    </row>
    <row r="265" spans="1:1" s="1" customFormat="1" x14ac:dyDescent="0.25">
      <c r="A265" s="9"/>
    </row>
    <row r="266" spans="1:1" s="1" customFormat="1" x14ac:dyDescent="0.25">
      <c r="A266" s="9"/>
    </row>
    <row r="267" spans="1:1" s="1" customFormat="1" x14ac:dyDescent="0.25">
      <c r="A267" s="9"/>
    </row>
    <row r="268" spans="1:1" s="1" customFormat="1" x14ac:dyDescent="0.25">
      <c r="A268" s="9"/>
    </row>
    <row r="269" spans="1:1" s="1" customFormat="1" x14ac:dyDescent="0.25">
      <c r="A269" s="9"/>
    </row>
    <row r="270" spans="1:1" s="1" customFormat="1" x14ac:dyDescent="0.25">
      <c r="A270" s="9"/>
    </row>
    <row r="271" spans="1:1" s="1" customFormat="1" x14ac:dyDescent="0.25">
      <c r="A271" s="9"/>
    </row>
    <row r="272" spans="1:1" s="1" customFormat="1" x14ac:dyDescent="0.25">
      <c r="A272" s="9"/>
    </row>
    <row r="273" spans="1:1" s="1" customFormat="1" x14ac:dyDescent="0.25">
      <c r="A273" s="9"/>
    </row>
    <row r="274" spans="1:1" s="1" customFormat="1" x14ac:dyDescent="0.25">
      <c r="A274" s="9"/>
    </row>
    <row r="275" spans="1:1" s="1" customFormat="1" x14ac:dyDescent="0.25">
      <c r="A275" s="9"/>
    </row>
    <row r="276" spans="1:1" s="1" customFormat="1" x14ac:dyDescent="0.25">
      <c r="A276" s="9"/>
    </row>
    <row r="277" spans="1:1" s="1" customFormat="1" x14ac:dyDescent="0.25">
      <c r="A277" s="9"/>
    </row>
    <row r="278" spans="1:1" s="1" customFormat="1" x14ac:dyDescent="0.25">
      <c r="A278" s="9"/>
    </row>
    <row r="279" spans="1:1" s="1" customFormat="1" x14ac:dyDescent="0.25">
      <c r="A279" s="9"/>
    </row>
    <row r="280" spans="1:1" s="1" customFormat="1" x14ac:dyDescent="0.25">
      <c r="A280" s="9"/>
    </row>
    <row r="281" spans="1:1" s="1" customFormat="1" x14ac:dyDescent="0.25">
      <c r="A281" s="9"/>
    </row>
    <row r="282" spans="1:1" s="1" customFormat="1" x14ac:dyDescent="0.25">
      <c r="A282" s="9"/>
    </row>
    <row r="283" spans="1:1" s="1" customFormat="1" x14ac:dyDescent="0.25">
      <c r="A283" s="9"/>
    </row>
    <row r="284" spans="1:1" s="1" customFormat="1" x14ac:dyDescent="0.25">
      <c r="A284" s="9"/>
    </row>
    <row r="285" spans="1:1" s="1" customFormat="1" x14ac:dyDescent="0.25">
      <c r="A285" s="9"/>
    </row>
    <row r="286" spans="1:1" s="1" customFormat="1" x14ac:dyDescent="0.25">
      <c r="A286" s="9"/>
    </row>
    <row r="287" spans="1:1" s="1" customFormat="1" x14ac:dyDescent="0.25">
      <c r="A287" s="9"/>
    </row>
    <row r="288" spans="1:1" s="1" customFormat="1" x14ac:dyDescent="0.25">
      <c r="A288" s="9"/>
    </row>
    <row r="289" spans="1:1" s="1" customFormat="1" x14ac:dyDescent="0.25">
      <c r="A289" s="9"/>
    </row>
    <row r="290" spans="1:1" s="1" customFormat="1" x14ac:dyDescent="0.25">
      <c r="A290" s="9"/>
    </row>
    <row r="291" spans="1:1" s="1" customFormat="1" x14ac:dyDescent="0.25">
      <c r="A291" s="9"/>
    </row>
    <row r="292" spans="1:1" s="1" customFormat="1" x14ac:dyDescent="0.25">
      <c r="A292" s="9"/>
    </row>
    <row r="293" spans="1:1" s="1" customFormat="1" x14ac:dyDescent="0.25">
      <c r="A293" s="9"/>
    </row>
    <row r="294" spans="1:1" s="1" customFormat="1" x14ac:dyDescent="0.25">
      <c r="A294" s="9"/>
    </row>
    <row r="295" spans="1:1" s="1" customFormat="1" x14ac:dyDescent="0.25">
      <c r="A295" s="9"/>
    </row>
    <row r="296" spans="1:1" s="1" customFormat="1" x14ac:dyDescent="0.25">
      <c r="A296" s="9"/>
    </row>
    <row r="297" spans="1:1" s="1" customFormat="1" x14ac:dyDescent="0.25">
      <c r="A297" s="9"/>
    </row>
    <row r="298" spans="1:1" s="1" customFormat="1" x14ac:dyDescent="0.25">
      <c r="A298" s="9"/>
    </row>
    <row r="299" spans="1:1" s="1" customFormat="1" x14ac:dyDescent="0.25">
      <c r="A299" s="9"/>
    </row>
    <row r="300" spans="1:1" s="1" customFormat="1" x14ac:dyDescent="0.25">
      <c r="A300" s="9"/>
    </row>
    <row r="301" spans="1:1" s="1" customFormat="1" x14ac:dyDescent="0.25">
      <c r="A301" s="9"/>
    </row>
    <row r="302" spans="1:1" s="1" customFormat="1" x14ac:dyDescent="0.25">
      <c r="A302" s="9"/>
    </row>
    <row r="303" spans="1:1" s="1" customFormat="1" x14ac:dyDescent="0.25">
      <c r="A303" s="9"/>
    </row>
    <row r="304" spans="1:1" s="1" customFormat="1" x14ac:dyDescent="0.25">
      <c r="A304" s="9"/>
    </row>
    <row r="305" spans="1:1" s="1" customFormat="1" x14ac:dyDescent="0.25">
      <c r="A305" s="9"/>
    </row>
    <row r="306" spans="1:1" s="1" customFormat="1" x14ac:dyDescent="0.25">
      <c r="A306" s="9"/>
    </row>
    <row r="307" spans="1:1" s="1" customFormat="1" x14ac:dyDescent="0.25">
      <c r="A307" s="9"/>
    </row>
    <row r="308" spans="1:1" s="1" customFormat="1" x14ac:dyDescent="0.25">
      <c r="A308" s="9"/>
    </row>
    <row r="309" spans="1:1" s="1" customFormat="1" x14ac:dyDescent="0.25">
      <c r="A309" s="9"/>
    </row>
    <row r="310" spans="1:1" s="1" customFormat="1" x14ac:dyDescent="0.25">
      <c r="A310" s="9"/>
    </row>
    <row r="311" spans="1:1" s="1" customFormat="1" x14ac:dyDescent="0.25">
      <c r="A311" s="9"/>
    </row>
    <row r="312" spans="1:1" s="1" customFormat="1" x14ac:dyDescent="0.25">
      <c r="A312" s="9"/>
    </row>
    <row r="313" spans="1:1" s="1" customFormat="1" x14ac:dyDescent="0.25">
      <c r="A313" s="9"/>
    </row>
    <row r="314" spans="1:1" s="1" customFormat="1" x14ac:dyDescent="0.25">
      <c r="A314" s="9"/>
    </row>
    <row r="315" spans="1:1" s="1" customFormat="1" x14ac:dyDescent="0.25">
      <c r="A315" s="9"/>
    </row>
    <row r="316" spans="1:1" s="1" customFormat="1" x14ac:dyDescent="0.25">
      <c r="A316" s="9"/>
    </row>
    <row r="317" spans="1:1" s="1" customFormat="1" x14ac:dyDescent="0.25">
      <c r="A317" s="9"/>
    </row>
    <row r="318" spans="1:1" s="1" customFormat="1" x14ac:dyDescent="0.25">
      <c r="A318" s="9"/>
    </row>
    <row r="319" spans="1:1" s="1" customFormat="1" x14ac:dyDescent="0.25">
      <c r="A319" s="9"/>
    </row>
    <row r="320" spans="1:1" s="1" customFormat="1" x14ac:dyDescent="0.25">
      <c r="A320" s="9"/>
    </row>
    <row r="321" spans="1:1" s="1" customFormat="1" x14ac:dyDescent="0.25">
      <c r="A321" s="9"/>
    </row>
    <row r="322" spans="1:1" s="1" customFormat="1" x14ac:dyDescent="0.25">
      <c r="A322" s="9"/>
    </row>
    <row r="323" spans="1:1" s="1" customFormat="1" x14ac:dyDescent="0.25">
      <c r="A323" s="9"/>
    </row>
    <row r="324" spans="1:1" s="1" customFormat="1" x14ac:dyDescent="0.25">
      <c r="A324" s="9"/>
    </row>
    <row r="325" spans="1:1" s="1" customFormat="1" x14ac:dyDescent="0.25">
      <c r="A325" s="9"/>
    </row>
    <row r="326" spans="1:1" s="1" customFormat="1" x14ac:dyDescent="0.25">
      <c r="A326" s="9"/>
    </row>
    <row r="327" spans="1:1" s="1" customFormat="1" x14ac:dyDescent="0.25">
      <c r="A327" s="9"/>
    </row>
    <row r="328" spans="1:1" s="1" customFormat="1" x14ac:dyDescent="0.25">
      <c r="A328" s="9"/>
    </row>
    <row r="329" spans="1:1" s="1" customFormat="1" x14ac:dyDescent="0.25">
      <c r="A329" s="9"/>
    </row>
    <row r="330" spans="1:1" s="1" customFormat="1" x14ac:dyDescent="0.25">
      <c r="A330" s="9"/>
    </row>
    <row r="331" spans="1:1" s="1" customFormat="1" x14ac:dyDescent="0.25">
      <c r="A331" s="9"/>
    </row>
    <row r="332" spans="1:1" s="1" customFormat="1" x14ac:dyDescent="0.25">
      <c r="A332" s="9"/>
    </row>
    <row r="333" spans="1:1" s="1" customFormat="1" x14ac:dyDescent="0.25">
      <c r="A333" s="9"/>
    </row>
    <row r="334" spans="1:1" s="1" customFormat="1" x14ac:dyDescent="0.25">
      <c r="A334" s="9"/>
    </row>
    <row r="335" spans="1:1" s="1" customFormat="1" x14ac:dyDescent="0.25">
      <c r="A335" s="9"/>
    </row>
    <row r="336" spans="1:1" s="1" customFormat="1" x14ac:dyDescent="0.25">
      <c r="A336" s="9"/>
    </row>
    <row r="337" spans="1:1" s="1" customFormat="1" x14ac:dyDescent="0.25">
      <c r="A337" s="9"/>
    </row>
    <row r="338" spans="1:1" s="1" customFormat="1" x14ac:dyDescent="0.25">
      <c r="A338" s="9"/>
    </row>
    <row r="339" spans="1:1" s="1" customFormat="1" x14ac:dyDescent="0.25">
      <c r="A339" s="9"/>
    </row>
    <row r="340" spans="1:1" s="1" customFormat="1" x14ac:dyDescent="0.25">
      <c r="A340" s="9"/>
    </row>
    <row r="341" spans="1:1" s="1" customFormat="1" x14ac:dyDescent="0.25">
      <c r="A341" s="9"/>
    </row>
    <row r="342" spans="1:1" s="1" customFormat="1" x14ac:dyDescent="0.25">
      <c r="A342" s="9"/>
    </row>
    <row r="343" spans="1:1" s="1" customFormat="1" x14ac:dyDescent="0.25">
      <c r="A343" s="9"/>
    </row>
    <row r="344" spans="1:1" s="1" customFormat="1" x14ac:dyDescent="0.25">
      <c r="A344" s="9"/>
    </row>
    <row r="345" spans="1:1" s="1" customFormat="1" x14ac:dyDescent="0.25">
      <c r="A345" s="9"/>
    </row>
    <row r="346" spans="1:1" s="1" customFormat="1" x14ac:dyDescent="0.25">
      <c r="A346" s="9"/>
    </row>
    <row r="347" spans="1:1" s="1" customFormat="1" x14ac:dyDescent="0.25">
      <c r="A347" s="9"/>
    </row>
    <row r="348" spans="1:1" s="1" customFormat="1" x14ac:dyDescent="0.25">
      <c r="A348" s="9"/>
    </row>
    <row r="349" spans="1:1" s="1" customFormat="1" x14ac:dyDescent="0.25">
      <c r="A349" s="9"/>
    </row>
    <row r="350" spans="1:1" s="1" customFormat="1" x14ac:dyDescent="0.25">
      <c r="A350" s="9"/>
    </row>
    <row r="351" spans="1:1" s="1" customFormat="1" x14ac:dyDescent="0.25">
      <c r="A351" s="9"/>
    </row>
    <row r="352" spans="1:1" s="1" customFormat="1" x14ac:dyDescent="0.25">
      <c r="A352" s="9"/>
    </row>
    <row r="353" spans="1:1" s="1" customFormat="1" x14ac:dyDescent="0.25">
      <c r="A353" s="9"/>
    </row>
    <row r="354" spans="1:1" s="1" customFormat="1" x14ac:dyDescent="0.25">
      <c r="A354" s="9"/>
    </row>
    <row r="355" spans="1:1" s="1" customFormat="1" x14ac:dyDescent="0.25">
      <c r="A355" s="9"/>
    </row>
    <row r="356" spans="1:1" s="1" customFormat="1" x14ac:dyDescent="0.25">
      <c r="A356" s="9"/>
    </row>
    <row r="357" spans="1:1" s="1" customFormat="1" x14ac:dyDescent="0.25">
      <c r="A357" s="9"/>
    </row>
    <row r="358" spans="1:1" s="1" customFormat="1" x14ac:dyDescent="0.25">
      <c r="A358" s="9"/>
    </row>
    <row r="359" spans="1:1" s="1" customFormat="1" x14ac:dyDescent="0.25">
      <c r="A359" s="9"/>
    </row>
    <row r="360" spans="1:1" s="1" customFormat="1" x14ac:dyDescent="0.25">
      <c r="A360" s="9"/>
    </row>
    <row r="361" spans="1:1" s="1" customFormat="1" x14ac:dyDescent="0.25">
      <c r="A361" s="9"/>
    </row>
    <row r="362" spans="1:1" s="1" customFormat="1" x14ac:dyDescent="0.25">
      <c r="A362" s="9"/>
    </row>
    <row r="363" spans="1:1" s="1" customFormat="1" x14ac:dyDescent="0.25">
      <c r="A363" s="9"/>
    </row>
    <row r="364" spans="1:1" s="1" customFormat="1" x14ac:dyDescent="0.25">
      <c r="A364" s="9"/>
    </row>
    <row r="365" spans="1:1" s="1" customFormat="1" x14ac:dyDescent="0.25">
      <c r="A365" s="9"/>
    </row>
    <row r="366" spans="1:1" s="1" customFormat="1" x14ac:dyDescent="0.25">
      <c r="A366" s="9"/>
    </row>
    <row r="367" spans="1:1" s="1" customFormat="1" x14ac:dyDescent="0.25">
      <c r="A367" s="9"/>
    </row>
    <row r="368" spans="1:1" s="1" customFormat="1" x14ac:dyDescent="0.25">
      <c r="A368" s="9"/>
    </row>
    <row r="369" spans="1:1" s="1" customFormat="1" x14ac:dyDescent="0.25">
      <c r="A369" s="9"/>
    </row>
    <row r="370" spans="1:1" s="1" customFormat="1" x14ac:dyDescent="0.25">
      <c r="A370" s="9"/>
    </row>
    <row r="371" spans="1:1" s="1" customFormat="1" x14ac:dyDescent="0.25">
      <c r="A371" s="9"/>
    </row>
    <row r="372" spans="1:1" s="1" customFormat="1" x14ac:dyDescent="0.25">
      <c r="A372" s="9"/>
    </row>
    <row r="373" spans="1:1" s="1" customFormat="1" x14ac:dyDescent="0.25">
      <c r="A373" s="9"/>
    </row>
    <row r="374" spans="1:1" s="1" customFormat="1" x14ac:dyDescent="0.25">
      <c r="A374" s="9"/>
    </row>
    <row r="375" spans="1:1" s="1" customFormat="1" x14ac:dyDescent="0.25">
      <c r="A375" s="9"/>
    </row>
    <row r="376" spans="1:1" s="1" customFormat="1" x14ac:dyDescent="0.25">
      <c r="A376" s="9"/>
    </row>
    <row r="377" spans="1:1" s="1" customFormat="1" x14ac:dyDescent="0.25">
      <c r="A377" s="9"/>
    </row>
    <row r="378" spans="1:1" s="1" customFormat="1" x14ac:dyDescent="0.25">
      <c r="A378" s="9"/>
    </row>
    <row r="379" spans="1:1" s="1" customFormat="1" x14ac:dyDescent="0.25">
      <c r="A379" s="9"/>
    </row>
    <row r="380" spans="1:1" s="1" customFormat="1" x14ac:dyDescent="0.25">
      <c r="A380" s="9"/>
    </row>
    <row r="381" spans="1:1" s="1" customFormat="1" x14ac:dyDescent="0.25">
      <c r="A381" s="9"/>
    </row>
  </sheetData>
  <sheetProtection algorithmName="SHA-512" hashValue="k8CisOCroJWekhMkCSEcPZnpc+KrTVSeKg/a+rgN0g481VOhYFxQM5Px6IhdpR6Im7gDB0d0JTWenIaq4s72aQ==" saltValue="obG5tLGmDFoYoi1558WpyQ==" spinCount="100000" sheet="1" objects="1" scenarios="1"/>
  <autoFilter ref="D107:D159" xr:uid="{00000000-0009-0000-0000-000001000000}"/>
  <customSheetViews>
    <customSheetView guid="{0C0A7354-1E68-4AF0-8238-6CB67405E9AA}">
      <selection activeCell="E9" sqref="E9"/>
      <pageMargins left="0.75" right="0.75" top="1" bottom="1" header="0.5" footer="0.5"/>
      <pageSetup paperSize="9" orientation="portrait"/>
      <headerFooter alignWithMargins="0"/>
    </customSheetView>
  </customSheetViews>
  <mergeCells count="29">
    <mergeCell ref="C9:D9"/>
    <mergeCell ref="I10:I11"/>
    <mergeCell ref="M10:M11"/>
    <mergeCell ref="G10:G11"/>
    <mergeCell ref="K10:K11"/>
    <mergeCell ref="A11:F11"/>
    <mergeCell ref="A9:B9"/>
    <mergeCell ref="C29:D29"/>
    <mergeCell ref="E28:F28"/>
    <mergeCell ref="E29:F29"/>
    <mergeCell ref="A29:B29"/>
    <mergeCell ref="A28:B28"/>
    <mergeCell ref="C28:D28"/>
    <mergeCell ref="B17:B20"/>
    <mergeCell ref="B13:B15"/>
    <mergeCell ref="N1:N2"/>
    <mergeCell ref="J1:J2"/>
    <mergeCell ref="A8:B8"/>
    <mergeCell ref="A5:B5"/>
    <mergeCell ref="A6:B6"/>
    <mergeCell ref="D3:F3"/>
    <mergeCell ref="D2:F2"/>
    <mergeCell ref="A7:B7"/>
    <mergeCell ref="A3:C3"/>
    <mergeCell ref="E5:F5"/>
    <mergeCell ref="C5:D5"/>
    <mergeCell ref="C6:D6"/>
    <mergeCell ref="C7:D7"/>
    <mergeCell ref="C8:D8"/>
  </mergeCells>
  <conditionalFormatting sqref="F13 F16:F27">
    <cfRule type="expression" dxfId="138" priority="55" stopIfTrue="1">
      <formula>$G$5&gt;0</formula>
    </cfRule>
  </conditionalFormatting>
  <conditionalFormatting sqref="D3">
    <cfRule type="expression" dxfId="137" priority="46" stopIfTrue="1">
      <formula>$C$108=1</formula>
    </cfRule>
  </conditionalFormatting>
  <conditionalFormatting sqref="D3">
    <cfRule type="expression" dxfId="136" priority="43" stopIfTrue="1">
      <formula>$C$108=4</formula>
    </cfRule>
  </conditionalFormatting>
  <conditionalFormatting sqref="D3">
    <cfRule type="expression" dxfId="135" priority="44" stopIfTrue="1">
      <formula>$C$108=3</formula>
    </cfRule>
  </conditionalFormatting>
  <conditionalFormatting sqref="D3">
    <cfRule type="expression" dxfId="134" priority="45" stopIfTrue="1">
      <formula>$C$108=2</formula>
    </cfRule>
  </conditionalFormatting>
  <conditionalFormatting sqref="I23:I24">
    <cfRule type="cellIs" dxfId="133" priority="21" stopIfTrue="1" operator="between">
      <formula>0.15</formula>
      <formula>1</formula>
    </cfRule>
  </conditionalFormatting>
  <conditionalFormatting sqref="M23:M24">
    <cfRule type="cellIs" dxfId="132" priority="20" stopIfTrue="1" operator="between">
      <formula>0.15</formula>
      <formula>1</formula>
    </cfRule>
  </conditionalFormatting>
  <conditionalFormatting sqref="F14:F15">
    <cfRule type="expression" dxfId="131" priority="19" stopIfTrue="1">
      <formula>$G$5&gt;0</formula>
    </cfRule>
  </conditionalFormatting>
  <conditionalFormatting sqref="C13:F18 C20:F25 C19 E19:F19">
    <cfRule type="expression" dxfId="130" priority="16">
      <formula>$R13=0</formula>
    </cfRule>
  </conditionalFormatting>
  <conditionalFormatting sqref="I25">
    <cfRule type="cellIs" dxfId="129" priority="15" stopIfTrue="1" operator="between">
      <formula>0.15</formula>
      <formula>1</formula>
    </cfRule>
  </conditionalFormatting>
  <conditionalFormatting sqref="M25">
    <cfRule type="cellIs" dxfId="128" priority="14" stopIfTrue="1" operator="between">
      <formula>0.15</formula>
      <formula>1</formula>
    </cfRule>
  </conditionalFormatting>
  <conditionalFormatting sqref="D1 B1">
    <cfRule type="expression" dxfId="127" priority="115" stopIfTrue="1">
      <formula>SEARCH("סייבר",E1,1)&gt;0</formula>
    </cfRule>
    <cfRule type="expression" dxfId="126" priority="116" stopIfTrue="1">
      <formula>$D$3="טכנולוגית החלל"</formula>
    </cfRule>
    <cfRule type="expression" dxfId="125" priority="117" stopIfTrue="1">
      <formula>$D$3="חברות קטנות"</formula>
    </cfRule>
  </conditionalFormatting>
  <conditionalFormatting sqref="F6">
    <cfRule type="cellIs" dxfId="124" priority="118" stopIfTrue="1" operator="greaterThan">
      <formula>$F$7</formula>
    </cfRule>
    <cfRule type="cellIs" dxfId="123" priority="119" stopIfTrue="1" operator="greaterThan">
      <formula>#REF!</formula>
    </cfRule>
    <cfRule type="expression" dxfId="122" priority="120" stopIfTrue="1">
      <formula>AND($F$6=0,#REF!&gt;0)</formula>
    </cfRule>
  </conditionalFormatting>
  <conditionalFormatting sqref="F7">
    <cfRule type="cellIs" dxfId="121" priority="121" stopIfTrue="1" operator="lessThan">
      <formula>$F$6</formula>
    </cfRule>
    <cfRule type="cellIs" dxfId="120" priority="122" stopIfTrue="1" operator="lessThan">
      <formula>#REF!</formula>
    </cfRule>
    <cfRule type="cellIs" dxfId="119" priority="123" stopIfTrue="1" operator="lessThan">
      <formula>#REF!</formula>
    </cfRule>
  </conditionalFormatting>
  <conditionalFormatting sqref="F1">
    <cfRule type="expression" dxfId="118" priority="124" stopIfTrue="1">
      <formula>SEARCH("סייבר",J1,1)&gt;0</formula>
    </cfRule>
    <cfRule type="expression" dxfId="117" priority="125" stopIfTrue="1">
      <formula>$D$3="טכנולוגית החלל"</formula>
    </cfRule>
    <cfRule type="expression" dxfId="116" priority="126" stopIfTrue="1">
      <formula>$D$3="חברות קטנות"</formula>
    </cfRule>
  </conditionalFormatting>
  <conditionalFormatting sqref="E18">
    <cfRule type="expression" dxfId="115" priority="2">
      <formula>$E$18&gt;50%</formula>
    </cfRule>
  </conditionalFormatting>
  <conditionalFormatting sqref="D19">
    <cfRule type="expression" dxfId="114" priority="1">
      <formula>$R19=0</formula>
    </cfRule>
  </conditionalFormatting>
  <dataValidations disablePrompts="1" count="4">
    <dataValidation type="date" operator="greaterThan" allowBlank="1" showInputMessage="1" showErrorMessage="1" error="נא להזין תאריך חוקי: DD/MM/YYYY " sqref="C5" xr:uid="{00000000-0002-0000-0100-000000000000}">
      <formula1>38352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 נא וודאו זנה נכונה: DD/MM/YYYY (יש להזין את היום הראשון בחודש)" prompt="ניתן להקיש על החץ משמאל לבחירה מתוך רשימה" sqref="F6" xr:uid="{00000000-0002-0000-0100-000001000000}">
      <formula1>$A$59:$A$146</formula1>
    </dataValidation>
    <dataValidation type="list" operator="greaterThan" allowBlank="1" showErrorMessage="1" error="יש לבחור מרשימת הגלילה הנפתחת מצד שמאל לתא (ע&quot;י לחיצה על החץ מצד שמאל). _x000a_לחלופין, נא וודאו הזנה נכונה: DD/MM/YYYY (יש להזין את היום האחרון בחודש)" prompt="ניתן להקיש על החץ משמאל לבחירה מתוך רשימה" sqref="F7" xr:uid="{00000000-0002-0000-0100-000002000000}">
      <formula1>$B$59:$B$146</formula1>
    </dataValidation>
    <dataValidation type="list" allowBlank="1" showInputMessage="1" showErrorMessage="1" sqref="D3" xr:uid="{00000000-0002-0000-0100-000003000000}">
      <formula1>$E$108:$E$146</formula1>
    </dataValidation>
  </dataValidations>
  <hyperlinks>
    <hyperlink ref="A2" r:id="rId1" tooltip="דיווחים ותשלומים - טפסים אלקטרוניים" xr:uid="{00000000-0004-0000-0100-000000000000}"/>
    <hyperlink ref="A2:B2" r:id="rId2" tooltip="דיווחים ותשלומים - טפסים אלקטרוניים" display="קישור לאתר רשות החדשנות" xr:uid="{00000000-0004-0000-0100-000001000000}"/>
  </hyperlinks>
  <printOptions horizontalCentered="1" verticalCentered="1"/>
  <pageMargins left="0.27559055118110198" right="0.35433070866141703" top="0.196850393700787" bottom="0.196850393700787" header="0.39370078740157499" footer="0.196850393700787"/>
  <pageSetup paperSize="9" scale="67" fitToHeight="0" orientation="portrait" r:id="rId3"/>
  <headerFooter alignWithMargins="0">
    <oddFooter>&amp;Cעמוד &amp;P מתוך &amp;N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גיליון2">
    <tabColor rgb="FFA1C0DD"/>
    <pageSetUpPr fitToPage="1"/>
  </sheetPr>
  <dimension ref="A1:ID297"/>
  <sheetViews>
    <sheetView showGridLines="0" rightToLeft="1" zoomScale="85" zoomScaleNormal="85" zoomScaleSheetLayoutView="85" workbookViewId="0">
      <pane xSplit="1" ySplit="3" topLeftCell="B39" activePane="bottomRight" state="frozen"/>
      <selection activeCell="F259" sqref="F259"/>
      <selection pane="topRight" activeCell="F259" sqref="F259"/>
      <selection pane="bottomLeft" activeCell="F259" sqref="F259"/>
      <selection pane="bottomRight" activeCell="A224" sqref="A224:M226"/>
    </sheetView>
  </sheetViews>
  <sheetFormatPr defaultColWidth="9.21875" defaultRowHeight="13.2" outlineLevelRow="1" outlineLevelCol="1" x14ac:dyDescent="0.25"/>
  <cols>
    <col min="1" max="1" width="5.21875" style="386" bestFit="1" customWidth="1"/>
    <col min="2" max="2" width="20.44140625" style="292" customWidth="1"/>
    <col min="3" max="3" width="11.44140625" style="292" bestFit="1" customWidth="1"/>
    <col min="4" max="4" width="17.44140625" style="292" customWidth="1"/>
    <col min="5" max="5" width="6.44140625" style="292" bestFit="1" customWidth="1"/>
    <col min="6" max="7" width="9.5546875" style="292" customWidth="1"/>
    <col min="8" max="8" width="7.21875" style="292" customWidth="1"/>
    <col min="9" max="9" width="13.44140625" style="292" customWidth="1"/>
    <col min="10" max="10" width="7" style="292" customWidth="1"/>
    <col min="11" max="11" width="15.21875" style="292" customWidth="1"/>
    <col min="12" max="12" width="9.77734375" style="292" customWidth="1"/>
    <col min="13" max="13" width="16.44140625" style="292" customWidth="1"/>
    <col min="14" max="14" width="16.44140625" style="292" hidden="1" customWidth="1" outlineLevel="1"/>
    <col min="15" max="15" width="13.44140625" style="292" hidden="1" customWidth="1" outlineLevel="1"/>
    <col min="16" max="16" width="17.5546875" style="292" hidden="1" customWidth="1" outlineLevel="1"/>
    <col min="17" max="17" width="12.44140625" style="292" hidden="1" customWidth="1" outlineLevel="1"/>
    <col min="18" max="18" width="17.21875" style="292" hidden="1" customWidth="1" outlineLevel="1"/>
    <col min="19" max="19" width="13.5546875" style="292" hidden="1" customWidth="1" outlineLevel="1"/>
    <col min="20" max="20" width="8.5546875" style="292" hidden="1" customWidth="1" outlineLevel="1"/>
    <col min="21" max="21" width="8.21875" style="292" customWidth="1" collapsed="1"/>
    <col min="22" max="22" width="16" style="292" hidden="1" customWidth="1" outlineLevel="1"/>
    <col min="23" max="23" width="13.77734375" style="292" hidden="1" customWidth="1" outlineLevel="1"/>
    <col min="24" max="24" width="16.5546875" style="292" hidden="1" customWidth="1" outlineLevel="1"/>
    <col min="25" max="25" width="14.5546875" style="292" hidden="1" customWidth="1" outlineLevel="1"/>
    <col min="26" max="26" width="11.77734375" style="292" hidden="1" customWidth="1" outlineLevel="1"/>
    <col min="27" max="27" width="9.5546875" style="292" customWidth="1" collapsed="1"/>
    <col min="28" max="29" width="9.21875" style="291"/>
    <col min="30" max="30" width="9.21875" style="292"/>
    <col min="31" max="31" width="9.44140625" style="293" bestFit="1" customWidth="1"/>
    <col min="32" max="16384" width="9.21875" style="292"/>
  </cols>
  <sheetData>
    <row r="1" spans="1:238" s="286" customFormat="1" ht="21.75" customHeight="1" thickBot="1" x14ac:dyDescent="0.4">
      <c r="A1" s="617" t="s">
        <v>23</v>
      </c>
      <c r="B1" s="618"/>
      <c r="C1" s="618"/>
      <c r="D1" s="281"/>
      <c r="E1" s="282"/>
      <c r="F1" s="624"/>
      <c r="G1" s="625"/>
      <c r="H1" s="622"/>
      <c r="I1" s="623"/>
      <c r="J1" s="283"/>
      <c r="K1" s="594"/>
      <c r="L1" s="594"/>
      <c r="M1" s="284"/>
      <c r="N1" s="607" t="s">
        <v>119</v>
      </c>
      <c r="O1" s="608"/>
      <c r="P1" s="608"/>
      <c r="Q1" s="608"/>
      <c r="R1" s="608"/>
      <c r="S1" s="608"/>
      <c r="T1" s="609"/>
      <c r="U1" s="602" t="s">
        <v>59</v>
      </c>
      <c r="V1" s="598" t="s">
        <v>172</v>
      </c>
      <c r="W1" s="599"/>
      <c r="X1" s="599"/>
      <c r="Y1" s="599"/>
      <c r="Z1" s="599"/>
      <c r="AA1" s="592" t="s">
        <v>172</v>
      </c>
      <c r="AB1" s="285"/>
      <c r="AC1" s="285"/>
      <c r="AE1" s="287"/>
    </row>
    <row r="2" spans="1:238" s="294" customFormat="1" ht="29.25" customHeight="1" thickBot="1" x14ac:dyDescent="0.35">
      <c r="A2" s="288"/>
      <c r="B2" s="620" t="s">
        <v>90</v>
      </c>
      <c r="C2" s="620"/>
      <c r="D2" s="620"/>
      <c r="E2" s="621"/>
      <c r="F2" s="596" t="s">
        <v>91</v>
      </c>
      <c r="G2" s="596"/>
      <c r="H2" s="596"/>
      <c r="I2" s="596"/>
      <c r="J2" s="619"/>
      <c r="K2" s="595" t="s">
        <v>39</v>
      </c>
      <c r="L2" s="596"/>
      <c r="M2" s="597"/>
      <c r="N2" s="604" t="s">
        <v>209</v>
      </c>
      <c r="O2" s="605"/>
      <c r="P2" s="605"/>
      <c r="Q2" s="605"/>
      <c r="R2" s="605"/>
      <c r="S2" s="606"/>
      <c r="T2" s="289"/>
      <c r="U2" s="603"/>
      <c r="V2" s="600" t="s">
        <v>210</v>
      </c>
      <c r="W2" s="601"/>
      <c r="X2" s="601"/>
      <c r="Y2" s="601"/>
      <c r="Z2" s="290"/>
      <c r="AA2" s="593"/>
      <c r="AB2" s="291"/>
      <c r="AC2" s="291"/>
      <c r="AD2" s="292"/>
      <c r="AE2" s="293"/>
      <c r="AF2" s="292"/>
      <c r="AG2" s="292"/>
      <c r="AH2" s="292"/>
      <c r="AI2" s="292"/>
      <c r="AJ2" s="292"/>
      <c r="AK2" s="292"/>
      <c r="AL2" s="292"/>
      <c r="AM2" s="292"/>
      <c r="AN2" s="292"/>
      <c r="AO2" s="292"/>
      <c r="AP2" s="292"/>
      <c r="AQ2" s="292"/>
      <c r="AR2" s="292"/>
      <c r="AS2" s="292"/>
      <c r="AT2" s="292"/>
      <c r="AU2" s="292"/>
      <c r="AV2" s="292"/>
      <c r="AW2" s="292"/>
      <c r="AX2" s="292"/>
      <c r="AY2" s="292"/>
      <c r="AZ2" s="292"/>
      <c r="BA2" s="292"/>
      <c r="BB2" s="292"/>
      <c r="BC2" s="292"/>
      <c r="BD2" s="292"/>
      <c r="BE2" s="292"/>
      <c r="BF2" s="292"/>
      <c r="BG2" s="292"/>
      <c r="BH2" s="292"/>
      <c r="BI2" s="292"/>
      <c r="BJ2" s="292"/>
      <c r="BK2" s="292"/>
      <c r="BL2" s="292"/>
      <c r="BM2" s="292"/>
      <c r="BN2" s="292"/>
      <c r="BO2" s="292"/>
      <c r="BP2" s="292"/>
      <c r="BQ2" s="292"/>
      <c r="BR2" s="292"/>
      <c r="BS2" s="292"/>
      <c r="BT2" s="292"/>
      <c r="BU2" s="292"/>
      <c r="BV2" s="292"/>
      <c r="BW2" s="292"/>
      <c r="BX2" s="292"/>
      <c r="BY2" s="292"/>
      <c r="BZ2" s="292"/>
      <c r="CA2" s="292"/>
      <c r="CB2" s="292"/>
      <c r="CC2" s="292"/>
      <c r="CD2" s="292"/>
      <c r="CE2" s="292"/>
      <c r="CF2" s="292"/>
      <c r="CG2" s="292"/>
      <c r="CH2" s="292"/>
      <c r="CI2" s="292"/>
      <c r="CJ2" s="292"/>
      <c r="CK2" s="292"/>
      <c r="CL2" s="292"/>
      <c r="CM2" s="292"/>
      <c r="CN2" s="292"/>
      <c r="CO2" s="292"/>
      <c r="CP2" s="292"/>
      <c r="CQ2" s="292"/>
      <c r="CR2" s="292"/>
      <c r="CS2" s="292"/>
      <c r="CT2" s="292"/>
      <c r="CU2" s="292"/>
      <c r="CV2" s="292"/>
      <c r="CW2" s="292"/>
      <c r="CX2" s="292"/>
      <c r="CY2" s="292"/>
      <c r="CZ2" s="292"/>
      <c r="DA2" s="292"/>
      <c r="DB2" s="292"/>
      <c r="DC2" s="292"/>
      <c r="DD2" s="292"/>
      <c r="DE2" s="292"/>
      <c r="DF2" s="292"/>
      <c r="DG2" s="292"/>
      <c r="DH2" s="292"/>
      <c r="DI2" s="292"/>
      <c r="DJ2" s="292"/>
      <c r="DK2" s="292"/>
      <c r="DL2" s="292"/>
      <c r="DM2" s="292"/>
      <c r="DN2" s="292"/>
      <c r="DO2" s="292"/>
      <c r="DP2" s="292"/>
      <c r="DQ2" s="292"/>
      <c r="DR2" s="292"/>
      <c r="DS2" s="292"/>
      <c r="DT2" s="292"/>
      <c r="DU2" s="292"/>
      <c r="DV2" s="292"/>
      <c r="DW2" s="292"/>
      <c r="DX2" s="292"/>
      <c r="DY2" s="292"/>
      <c r="DZ2" s="292"/>
      <c r="EA2" s="292"/>
      <c r="EB2" s="292"/>
      <c r="EC2" s="292"/>
      <c r="ED2" s="292"/>
      <c r="EE2" s="292"/>
      <c r="EF2" s="292"/>
      <c r="EG2" s="292"/>
      <c r="EH2" s="292"/>
      <c r="EI2" s="292"/>
      <c r="EJ2" s="292"/>
      <c r="EK2" s="292"/>
      <c r="EL2" s="292"/>
      <c r="EM2" s="292"/>
      <c r="EN2" s="292"/>
      <c r="EO2" s="292"/>
      <c r="EP2" s="292"/>
      <c r="EQ2" s="292"/>
      <c r="ER2" s="292"/>
      <c r="ES2" s="292"/>
      <c r="ET2" s="292"/>
      <c r="EU2" s="292"/>
      <c r="EV2" s="292"/>
      <c r="EW2" s="292"/>
      <c r="EX2" s="292"/>
      <c r="EY2" s="292"/>
      <c r="EZ2" s="292"/>
      <c r="FA2" s="292"/>
      <c r="FB2" s="292"/>
      <c r="FC2" s="292"/>
      <c r="FD2" s="292"/>
      <c r="FE2" s="292"/>
      <c r="FF2" s="292"/>
      <c r="FG2" s="292"/>
      <c r="FH2" s="292"/>
      <c r="FI2" s="292"/>
      <c r="FJ2" s="292"/>
      <c r="FK2" s="292"/>
      <c r="FL2" s="292"/>
      <c r="FM2" s="292"/>
      <c r="FN2" s="292"/>
      <c r="FO2" s="292"/>
      <c r="FP2" s="292"/>
      <c r="FQ2" s="292"/>
      <c r="FR2" s="292"/>
      <c r="FS2" s="292"/>
      <c r="FT2" s="292"/>
      <c r="FU2" s="292"/>
      <c r="FV2" s="292"/>
      <c r="FW2" s="292"/>
      <c r="FX2" s="292"/>
      <c r="FY2" s="292"/>
      <c r="FZ2" s="292"/>
      <c r="GA2" s="292"/>
      <c r="GB2" s="292"/>
      <c r="GC2" s="292"/>
      <c r="GD2" s="292"/>
      <c r="GE2" s="292"/>
      <c r="GF2" s="292"/>
      <c r="GG2" s="292"/>
      <c r="GH2" s="292"/>
      <c r="GI2" s="292"/>
      <c r="GJ2" s="292"/>
      <c r="GK2" s="292"/>
      <c r="GL2" s="292"/>
      <c r="GM2" s="292"/>
      <c r="GN2" s="292"/>
      <c r="GO2" s="292"/>
      <c r="GP2" s="292"/>
      <c r="GQ2" s="292"/>
      <c r="GR2" s="292"/>
      <c r="GS2" s="292"/>
      <c r="GT2" s="292"/>
      <c r="GU2" s="292"/>
      <c r="GV2" s="292"/>
      <c r="GW2" s="292"/>
      <c r="GX2" s="292"/>
      <c r="GY2" s="292"/>
      <c r="GZ2" s="292"/>
      <c r="HA2" s="292"/>
      <c r="HB2" s="292"/>
      <c r="HC2" s="292"/>
      <c r="HD2" s="292"/>
      <c r="HE2" s="292"/>
      <c r="HF2" s="292"/>
      <c r="HG2" s="292"/>
      <c r="HH2" s="292"/>
      <c r="HI2" s="292"/>
      <c r="HJ2" s="292"/>
      <c r="HK2" s="292"/>
      <c r="HL2" s="292"/>
      <c r="HM2" s="292"/>
      <c r="HN2" s="292"/>
      <c r="HO2" s="292"/>
      <c r="HP2" s="292"/>
      <c r="HQ2" s="292"/>
      <c r="HR2" s="292"/>
      <c r="HS2" s="292"/>
      <c r="HT2" s="292"/>
      <c r="HU2" s="292"/>
      <c r="HV2" s="292"/>
      <c r="HW2" s="292"/>
      <c r="HX2" s="292"/>
      <c r="HY2" s="292"/>
      <c r="HZ2" s="292"/>
      <c r="IA2" s="292"/>
      <c r="IB2" s="292"/>
      <c r="IC2" s="292"/>
      <c r="ID2" s="292"/>
    </row>
    <row r="3" spans="1:238" s="314" customFormat="1" ht="54" customHeight="1" x14ac:dyDescent="0.25">
      <c r="A3" s="295" t="s">
        <v>10</v>
      </c>
      <c r="B3" s="296" t="s">
        <v>134</v>
      </c>
      <c r="C3" s="297" t="s">
        <v>88</v>
      </c>
      <c r="D3" s="298" t="s">
        <v>89</v>
      </c>
      <c r="E3" s="299" t="s">
        <v>7</v>
      </c>
      <c r="F3" s="300" t="s">
        <v>135</v>
      </c>
      <c r="G3" s="298" t="s">
        <v>136</v>
      </c>
      <c r="H3" s="296" t="s">
        <v>137</v>
      </c>
      <c r="I3" s="296" t="s">
        <v>138</v>
      </c>
      <c r="J3" s="301" t="s">
        <v>36</v>
      </c>
      <c r="K3" s="300" t="s">
        <v>133</v>
      </c>
      <c r="L3" s="296" t="s">
        <v>37</v>
      </c>
      <c r="M3" s="302" t="s">
        <v>38</v>
      </c>
      <c r="N3" s="303" t="s">
        <v>211</v>
      </c>
      <c r="O3" s="304" t="s">
        <v>128</v>
      </c>
      <c r="P3" s="304" t="s">
        <v>73</v>
      </c>
      <c r="Q3" s="305" t="s">
        <v>40</v>
      </c>
      <c r="R3" s="305" t="s">
        <v>111</v>
      </c>
      <c r="S3" s="306" t="s">
        <v>141</v>
      </c>
      <c r="T3" s="307" t="s">
        <v>142</v>
      </c>
      <c r="U3" s="603"/>
      <c r="V3" s="308" t="s">
        <v>115</v>
      </c>
      <c r="W3" s="309" t="s">
        <v>114</v>
      </c>
      <c r="X3" s="309" t="s">
        <v>31</v>
      </c>
      <c r="Y3" s="309" t="s">
        <v>112</v>
      </c>
      <c r="Z3" s="310" t="s">
        <v>113</v>
      </c>
      <c r="AA3" s="593"/>
      <c r="AB3" s="311"/>
      <c r="AC3" s="311"/>
      <c r="AD3" s="312"/>
      <c r="AE3" s="313"/>
      <c r="AF3" s="312"/>
      <c r="AG3" s="312"/>
      <c r="AH3" s="312"/>
      <c r="AI3" s="312"/>
      <c r="AJ3" s="312"/>
      <c r="AK3" s="312"/>
      <c r="AL3" s="312"/>
      <c r="AM3" s="312"/>
      <c r="AN3" s="312"/>
      <c r="AO3" s="312"/>
      <c r="AP3" s="312"/>
      <c r="AQ3" s="312"/>
      <c r="AR3" s="312"/>
      <c r="AS3" s="312"/>
      <c r="AT3" s="312"/>
      <c r="AU3" s="312"/>
      <c r="AV3" s="312"/>
      <c r="AW3" s="312"/>
      <c r="AX3" s="312"/>
      <c r="AY3" s="312"/>
      <c r="AZ3" s="312"/>
      <c r="BA3" s="312"/>
      <c r="BB3" s="312"/>
      <c r="BC3" s="312"/>
      <c r="BD3" s="312"/>
      <c r="BE3" s="312"/>
      <c r="BF3" s="312"/>
      <c r="BG3" s="312"/>
      <c r="BH3" s="312"/>
      <c r="BI3" s="312"/>
      <c r="BJ3" s="312"/>
      <c r="BK3" s="312"/>
      <c r="BL3" s="312"/>
      <c r="BM3" s="312"/>
      <c r="BN3" s="312"/>
      <c r="BO3" s="312"/>
      <c r="BP3" s="312"/>
      <c r="BQ3" s="312"/>
      <c r="BR3" s="312"/>
      <c r="BS3" s="312"/>
      <c r="BT3" s="312"/>
      <c r="BU3" s="312"/>
      <c r="BV3" s="312"/>
      <c r="BW3" s="312"/>
      <c r="BX3" s="312"/>
      <c r="BY3" s="312"/>
      <c r="BZ3" s="312"/>
      <c r="CA3" s="312"/>
      <c r="CB3" s="312"/>
      <c r="CC3" s="312"/>
      <c r="CD3" s="312"/>
      <c r="CE3" s="312"/>
      <c r="CF3" s="312"/>
      <c r="CG3" s="312"/>
      <c r="CH3" s="312"/>
      <c r="CI3" s="312"/>
      <c r="CJ3" s="312"/>
      <c r="CK3" s="312"/>
      <c r="CL3" s="312"/>
      <c r="CM3" s="312"/>
      <c r="CN3" s="312"/>
      <c r="CO3" s="312"/>
      <c r="CP3" s="312"/>
      <c r="CQ3" s="312"/>
      <c r="CR3" s="312"/>
      <c r="CS3" s="312"/>
      <c r="CT3" s="312"/>
      <c r="CU3" s="312"/>
      <c r="CV3" s="312"/>
      <c r="CW3" s="312"/>
      <c r="CX3" s="312"/>
      <c r="CY3" s="312"/>
      <c r="CZ3" s="312"/>
      <c r="DA3" s="312"/>
      <c r="DB3" s="312"/>
      <c r="DC3" s="312"/>
      <c r="DD3" s="312"/>
      <c r="DE3" s="312"/>
      <c r="DF3" s="312"/>
      <c r="DG3" s="312"/>
      <c r="DH3" s="312"/>
      <c r="DI3" s="312"/>
      <c r="DJ3" s="312"/>
      <c r="DK3" s="312"/>
      <c r="DL3" s="312"/>
      <c r="DM3" s="312"/>
      <c r="DN3" s="312"/>
      <c r="DO3" s="312"/>
      <c r="DP3" s="312"/>
      <c r="DQ3" s="312"/>
      <c r="DR3" s="312"/>
      <c r="DS3" s="312"/>
      <c r="DT3" s="312"/>
      <c r="DU3" s="312"/>
      <c r="DV3" s="312"/>
      <c r="DW3" s="312"/>
      <c r="DX3" s="312"/>
      <c r="DY3" s="312"/>
      <c r="DZ3" s="312"/>
      <c r="EA3" s="312"/>
      <c r="EB3" s="312"/>
      <c r="EC3" s="312"/>
      <c r="ED3" s="312"/>
      <c r="EE3" s="312"/>
      <c r="EF3" s="312"/>
      <c r="EG3" s="312"/>
      <c r="EH3" s="312"/>
      <c r="EI3" s="312"/>
      <c r="EJ3" s="312"/>
      <c r="EK3" s="312"/>
      <c r="EL3" s="312"/>
      <c r="EM3" s="312"/>
      <c r="EN3" s="312"/>
      <c r="EO3" s="312"/>
      <c r="EP3" s="312"/>
      <c r="EQ3" s="312"/>
      <c r="ER3" s="312"/>
      <c r="ES3" s="312"/>
      <c r="ET3" s="312"/>
      <c r="EU3" s="312"/>
      <c r="EV3" s="312"/>
      <c r="EW3" s="312"/>
      <c r="EX3" s="312"/>
      <c r="EY3" s="312"/>
      <c r="EZ3" s="312"/>
      <c r="FA3" s="312"/>
      <c r="FB3" s="312"/>
      <c r="FC3" s="312"/>
      <c r="FD3" s="312"/>
      <c r="FE3" s="312"/>
      <c r="FF3" s="312"/>
      <c r="FG3" s="312"/>
      <c r="FH3" s="312"/>
      <c r="FI3" s="312"/>
      <c r="FJ3" s="312"/>
      <c r="FK3" s="312"/>
      <c r="FL3" s="312"/>
      <c r="FM3" s="312"/>
      <c r="FN3" s="312"/>
      <c r="FO3" s="312"/>
      <c r="FP3" s="312"/>
      <c r="FQ3" s="312"/>
      <c r="FR3" s="312"/>
      <c r="FS3" s="312"/>
      <c r="FT3" s="312"/>
      <c r="FU3" s="312"/>
      <c r="FV3" s="312"/>
      <c r="FW3" s="312"/>
      <c r="FX3" s="312"/>
      <c r="FY3" s="312"/>
      <c r="FZ3" s="312"/>
      <c r="GA3" s="312"/>
      <c r="GB3" s="312"/>
      <c r="GC3" s="312"/>
      <c r="GD3" s="312"/>
      <c r="GE3" s="312"/>
      <c r="GF3" s="312"/>
      <c r="GG3" s="312"/>
      <c r="GH3" s="312"/>
      <c r="GI3" s="312"/>
      <c r="GJ3" s="312"/>
      <c r="GK3" s="312"/>
      <c r="GL3" s="312"/>
      <c r="GM3" s="312"/>
      <c r="GN3" s="312"/>
      <c r="GO3" s="312"/>
      <c r="GP3" s="312"/>
      <c r="GQ3" s="312"/>
      <c r="GR3" s="312"/>
      <c r="GS3" s="312"/>
      <c r="GT3" s="312"/>
      <c r="GU3" s="312"/>
      <c r="GV3" s="312"/>
      <c r="GW3" s="312"/>
      <c r="GX3" s="312"/>
      <c r="GY3" s="312"/>
      <c r="GZ3" s="312"/>
      <c r="HA3" s="312"/>
      <c r="HB3" s="312"/>
      <c r="HC3" s="312"/>
      <c r="HD3" s="312"/>
      <c r="HE3" s="312"/>
      <c r="HF3" s="312"/>
      <c r="HG3" s="312"/>
      <c r="HH3" s="312"/>
      <c r="HI3" s="312"/>
      <c r="HJ3" s="312"/>
      <c r="HK3" s="312"/>
      <c r="HL3" s="312"/>
      <c r="HM3" s="312"/>
      <c r="HN3" s="312"/>
      <c r="HO3" s="312"/>
      <c r="HP3" s="312"/>
      <c r="HQ3" s="312"/>
      <c r="HR3" s="312"/>
      <c r="HS3" s="312"/>
      <c r="HT3" s="312"/>
      <c r="HU3" s="312"/>
      <c r="HV3" s="312"/>
      <c r="HW3" s="312"/>
      <c r="HX3" s="312"/>
      <c r="HY3" s="312"/>
      <c r="HZ3" s="312"/>
      <c r="IA3" s="312"/>
      <c r="IB3" s="312"/>
      <c r="IC3" s="312"/>
      <c r="ID3" s="312"/>
    </row>
    <row r="4" spans="1:238" s="339" customFormat="1" ht="24.75" customHeight="1" x14ac:dyDescent="0.25">
      <c r="A4" s="315">
        <v>1</v>
      </c>
      <c r="B4" s="316" t="s">
        <v>303</v>
      </c>
      <c r="C4" s="316" t="s">
        <v>304</v>
      </c>
      <c r="D4" s="316" t="s">
        <v>305</v>
      </c>
      <c r="E4" s="317">
        <v>1</v>
      </c>
      <c r="F4" s="318">
        <v>20000</v>
      </c>
      <c r="G4" s="319">
        <v>4464</v>
      </c>
      <c r="H4" s="320">
        <v>1</v>
      </c>
      <c r="I4" s="320">
        <v>0.4</v>
      </c>
      <c r="J4" s="321">
        <v>12</v>
      </c>
      <c r="K4" s="322">
        <f t="shared" ref="K4:K67" si="0">(IF(OR($B4=0,$C4=0,$D4=0),0,IF(OR($E4=0,($G4+$F4=0),$H4=0),0,MIN((VLOOKUP($E4,$A$232:$C$242,3,0))*(IF($E4=6,$I4,$H4))*((MIN((VLOOKUP($E4,$A$232:$E$242,5,0)),(IF($E4=6,$H4,$I4))))),MIN((VLOOKUP($E4,$A$232:$C$242,3,0)),($F4+$G4))*(IF($E4=6,$I4,((MIN((VLOOKUP($E4,$A$232:$E$242,5,0)),$I4)))))))))*$J4</f>
        <v>117427.20000000001</v>
      </c>
      <c r="L4" s="323">
        <f>J4*I4*H4/12</f>
        <v>0.40000000000000008</v>
      </c>
      <c r="M4" s="324">
        <f>(F4+G4)*J4</f>
        <v>293568</v>
      </c>
      <c r="N4" s="325">
        <f t="shared" ref="N4:N67" si="1">IF(E4&gt;0,MIN((VLOOKUP($E4,$A$232:$C$242,3,0)),($F4+$G4)),"")</f>
        <v>24464</v>
      </c>
      <c r="O4" s="326">
        <f t="shared" ref="O4:O67" si="2">IF(E4=6,(MIN(VLOOKUP($E4,$A$232:$E$242,5,0),H4)),H4)</f>
        <v>1</v>
      </c>
      <c r="P4" s="327">
        <f t="shared" ref="P4:P67" si="3">IF(E4=6,I4,IF(E4&gt;0,MIN((VLOOKUP($E4,$A$232:$E$242,5,0)),(I4)),0))*(1-$T$2)</f>
        <v>0.4</v>
      </c>
      <c r="Q4" s="328">
        <f>J4</f>
        <v>12</v>
      </c>
      <c r="R4" s="329" t="str">
        <f>IF(AND(E4=6,O4&lt;H4,H4&gt;0.333333),"סגל אקדמי: משרה עד-33%",IF(0.1&gt;P4,(IF(P4&gt;0.00001,"עצור: אחוז תעסוקה נמוך מ-10%","")),(IF(AND($T$2&gt;0,$T$2&lt;1,P4&gt;0),(IF(($T$2*I4=P4),"קיצוץ אחיד","נא להזין נימוק")),(IF((P4-I4=0),(IF((Q4-J4=0),"","נא להזין נימוק")),"נא להזין נימוק"))))))</f>
        <v/>
      </c>
      <c r="S4" s="330">
        <f t="shared" ref="S4:S67" si="4">(IF(OR($B4=0,$C4=0,$D4=0),0,IF(OR($E4=0,($G4+$F4=0),$H4=0),0,MIN((VLOOKUP($E4,$A$232:$C$242,3,0))*(IF($E4=6,$P4,$O4))*((MIN((VLOOKUP($E4,$A$232:$E$242,5,0)),(IF($E4=6,$O4,$P4))))),MIN((VLOOKUP($E4,$A$232:$C$242,3,0)),($F4+$G4))*(IF($E4=6,$P4,((MIN((VLOOKUP($E4,$A$232:$E$242,5,0)),$P4)))))))))*$Q4</f>
        <v>117427.20000000001</v>
      </c>
      <c r="T4" s="331">
        <f>O4*P4*Q4/12</f>
        <v>0.40000000000000008</v>
      </c>
      <c r="U4" s="332"/>
      <c r="V4" s="333">
        <f t="shared" ref="V4" si="5">IF($Z$2&gt;0,(1-$Z$2)*P4,P4)</f>
        <v>0.4</v>
      </c>
      <c r="W4" s="328">
        <f t="shared" ref="W4" si="6">Q4</f>
        <v>12</v>
      </c>
      <c r="X4" s="334" t="str">
        <f t="shared" ref="X4" si="7">IF(0.1&gt;V4,(IF(V4&gt;0.00001,"עצור: אחוז תעסוקה נמוך מ-10%","")),(IF(AND($Z$2&gt;0,V4&gt;0),(IF(($Z$2*P4=V4),"קיצוץ אחיד","נא להזין נימוק")),(IF((V4-P4=0),(IF((W4-Q4=0),"","נא להזין נימוק")),"נא להזין נימוק")))))</f>
        <v/>
      </c>
      <c r="Y4" s="335">
        <f t="shared" ref="Y4:Y67" si="8">(IF(OR($B4=0,$C4=0,$D4=0),0,IF(OR($E4=0,($G4+$F4=0),$H4=0),0,MIN((VLOOKUP($E4,$A$232:$C$242,3,0))*(IF($E4=6,$V4,$O4))*((MIN((VLOOKUP($E4,$A$232:$E$242,5,0)),(IF($E4=6,$O4,$V4))))),MIN((VLOOKUP($E4,$A$232:$C$242,3,0)),($F4+$G4))*(IF($E4=6,$V4,((MIN((VLOOKUP($E4,$A$232:$E$242,5,0)),$V4)))))))))*$W4</f>
        <v>117427.20000000001</v>
      </c>
      <c r="Z4" s="336">
        <f t="shared" ref="Z4" si="9">O4*V4*W4/12</f>
        <v>0.40000000000000008</v>
      </c>
      <c r="AA4" s="337"/>
      <c r="AB4" s="338"/>
      <c r="AC4" s="338"/>
      <c r="AE4" s="340">
        <f t="shared" ref="AE4" si="10">+F4+G4</f>
        <v>24464</v>
      </c>
    </row>
    <row r="5" spans="1:238" s="339" customFormat="1" ht="24.75" customHeight="1" x14ac:dyDescent="0.25">
      <c r="A5" s="315">
        <v>2</v>
      </c>
      <c r="B5" s="316" t="s">
        <v>306</v>
      </c>
      <c r="C5" s="316" t="s">
        <v>307</v>
      </c>
      <c r="D5" s="316" t="s">
        <v>308</v>
      </c>
      <c r="E5" s="317">
        <v>1</v>
      </c>
      <c r="F5" s="318">
        <v>14500</v>
      </c>
      <c r="G5" s="319">
        <v>3236</v>
      </c>
      <c r="H5" s="320">
        <v>1</v>
      </c>
      <c r="I5" s="320">
        <v>0.4</v>
      </c>
      <c r="J5" s="321">
        <v>5</v>
      </c>
      <c r="K5" s="322">
        <f t="shared" si="0"/>
        <v>35472</v>
      </c>
      <c r="L5" s="323">
        <f t="shared" ref="L5" si="11">J5*I5*H5/12</f>
        <v>0.16666666666666666</v>
      </c>
      <c r="M5" s="324">
        <f t="shared" ref="M5" si="12">(F5+G5)*J5</f>
        <v>88680</v>
      </c>
      <c r="N5" s="325">
        <f t="shared" si="1"/>
        <v>17736</v>
      </c>
      <c r="O5" s="326">
        <f t="shared" si="2"/>
        <v>1</v>
      </c>
      <c r="P5" s="327">
        <f t="shared" si="3"/>
        <v>0.4</v>
      </c>
      <c r="Q5" s="328">
        <f t="shared" ref="Q5" si="13">J5</f>
        <v>5</v>
      </c>
      <c r="R5" s="329" t="str">
        <f t="shared" ref="R5" si="14">IF(AND(E5=6,O5&lt;H5,H5&gt;0.333333),"סגל אקדמי: משרה עד-33%",IF(0.1&gt;P5,(IF(P5&gt;0.00001,"עצור: אחוז תעסוקה נמוך מ-10%","")),(IF(AND($T$2&gt;0,$T$2&lt;1,P5&gt;0),(IF(($T$2*I5=P5),"קיצוץ אחיד","נא להזין נימוק")),(IF((P5-I5=0),(IF((Q5-J5=0),"","נא להזין נימוק")),"נא להזין נימוק"))))))</f>
        <v/>
      </c>
      <c r="S5" s="330">
        <f t="shared" si="4"/>
        <v>35472</v>
      </c>
      <c r="T5" s="331">
        <f t="shared" ref="T5" si="15">O5*P5*Q5/12</f>
        <v>0.16666666666666666</v>
      </c>
      <c r="U5" s="332"/>
      <c r="V5" s="333">
        <f t="shared" ref="V5:V36" si="16">IF($Z$2&gt;0,(1-$Z$2)*P5,P5)</f>
        <v>0.4</v>
      </c>
      <c r="W5" s="328">
        <f t="shared" ref="W5:W35" si="17">Q5</f>
        <v>5</v>
      </c>
      <c r="X5" s="334" t="str">
        <f t="shared" ref="X5:X36" si="18">IF(0.1&gt;V5,(IF(V5&gt;0.00001,"עצור: אחוז תעסוקה נמוך מ-10%","")),(IF(AND($Z$2&gt;0,V5&gt;0),(IF(($Z$2*P5=V5),"קיצוץ אחיד","נא להזין נימוק")),(IF((V5-P5=0),(IF((W5-Q5=0),"","נא להזין נימוק")),"נא להזין נימוק")))))</f>
        <v/>
      </c>
      <c r="Y5" s="335">
        <f t="shared" si="8"/>
        <v>35472</v>
      </c>
      <c r="Z5" s="336">
        <f t="shared" ref="Z5:Z36" si="19">O5*V5*W5/12</f>
        <v>0.16666666666666666</v>
      </c>
      <c r="AA5" s="337"/>
      <c r="AB5" s="338"/>
      <c r="AC5" s="338"/>
      <c r="AE5" s="340">
        <f t="shared" ref="AE5:AE35" si="20">+F5+G5</f>
        <v>17736</v>
      </c>
      <c r="AF5" s="340"/>
    </row>
    <row r="6" spans="1:238" s="339" customFormat="1" ht="24.75" customHeight="1" x14ac:dyDescent="0.25">
      <c r="A6" s="315">
        <v>3</v>
      </c>
      <c r="B6" s="316" t="s">
        <v>309</v>
      </c>
      <c r="C6" s="316" t="s">
        <v>310</v>
      </c>
      <c r="D6" s="316" t="s">
        <v>311</v>
      </c>
      <c r="E6" s="317">
        <v>1</v>
      </c>
      <c r="F6" s="318">
        <v>14000</v>
      </c>
      <c r="G6" s="319">
        <v>3125</v>
      </c>
      <c r="H6" s="320">
        <v>1</v>
      </c>
      <c r="I6" s="320">
        <v>0.35</v>
      </c>
      <c r="J6" s="321">
        <v>10</v>
      </c>
      <c r="K6" s="322">
        <f t="shared" si="0"/>
        <v>59937.5</v>
      </c>
      <c r="L6" s="323">
        <f t="shared" ref="L6" si="21">J6*I6*H6/12</f>
        <v>0.29166666666666669</v>
      </c>
      <c r="M6" s="324">
        <f t="shared" ref="M6" si="22">(F6+G6)*J6</f>
        <v>171250</v>
      </c>
      <c r="N6" s="325">
        <f t="shared" si="1"/>
        <v>17125</v>
      </c>
      <c r="O6" s="326">
        <f t="shared" si="2"/>
        <v>1</v>
      </c>
      <c r="P6" s="327">
        <f t="shared" si="3"/>
        <v>0.35</v>
      </c>
      <c r="Q6" s="328">
        <f t="shared" ref="Q6" si="23">J6</f>
        <v>10</v>
      </c>
      <c r="R6" s="329" t="str">
        <f t="shared" ref="R6" si="24">IF(AND(E6=6,O6&lt;H6,H6&gt;0.333333),"סגל אקדמי: משרה עד-33%",IF(0.1&gt;P6,(IF(P6&gt;0.00001,"עצור: אחוז תעסוקה נמוך מ-10%","")),(IF(AND($T$2&gt;0,$T$2&lt;1,P6&gt;0),(IF(($T$2*I6=P6),"קיצוץ אחיד","נא להזין נימוק")),(IF((P6-I6=0),(IF((Q6-J6=0),"","נא להזין נימוק")),"נא להזין נימוק"))))))</f>
        <v/>
      </c>
      <c r="S6" s="330">
        <f t="shared" si="4"/>
        <v>59937.5</v>
      </c>
      <c r="T6" s="331">
        <f t="shared" ref="T6" si="25">O6*P6*Q6/12</f>
        <v>0.29166666666666669</v>
      </c>
      <c r="U6" s="332"/>
      <c r="V6" s="333">
        <f t="shared" si="16"/>
        <v>0.35</v>
      </c>
      <c r="W6" s="328">
        <f t="shared" si="17"/>
        <v>10</v>
      </c>
      <c r="X6" s="334" t="str">
        <f t="shared" si="18"/>
        <v/>
      </c>
      <c r="Y6" s="335">
        <f t="shared" si="8"/>
        <v>59937.5</v>
      </c>
      <c r="Z6" s="336">
        <f t="shared" si="19"/>
        <v>0.29166666666666669</v>
      </c>
      <c r="AA6" s="337"/>
      <c r="AB6" s="338"/>
      <c r="AC6" s="338"/>
      <c r="AE6" s="340">
        <f t="shared" si="20"/>
        <v>17125</v>
      </c>
      <c r="AF6" s="340"/>
    </row>
    <row r="7" spans="1:238" s="339" customFormat="1" ht="24.75" customHeight="1" x14ac:dyDescent="0.25">
      <c r="A7" s="315">
        <v>4</v>
      </c>
      <c r="B7" s="316" t="s">
        <v>312</v>
      </c>
      <c r="C7" s="316" t="s">
        <v>310</v>
      </c>
      <c r="D7" s="316" t="s">
        <v>311</v>
      </c>
      <c r="E7" s="317">
        <v>1</v>
      </c>
      <c r="F7" s="318">
        <v>14000</v>
      </c>
      <c r="G7" s="319">
        <v>3125</v>
      </c>
      <c r="H7" s="320">
        <v>1</v>
      </c>
      <c r="I7" s="320">
        <v>0.25</v>
      </c>
      <c r="J7" s="321">
        <v>6</v>
      </c>
      <c r="K7" s="322">
        <f t="shared" si="0"/>
        <v>25687.5</v>
      </c>
      <c r="L7" s="323">
        <f t="shared" ref="L7" si="26">J7*I7*H7/12</f>
        <v>0.125</v>
      </c>
      <c r="M7" s="324">
        <f t="shared" ref="M7" si="27">(F7+G7)*J7</f>
        <v>102750</v>
      </c>
      <c r="N7" s="325">
        <f t="shared" si="1"/>
        <v>17125</v>
      </c>
      <c r="O7" s="326">
        <f t="shared" si="2"/>
        <v>1</v>
      </c>
      <c r="P7" s="327">
        <f t="shared" si="3"/>
        <v>0.25</v>
      </c>
      <c r="Q7" s="328">
        <f t="shared" ref="Q7" si="28">J7</f>
        <v>6</v>
      </c>
      <c r="R7" s="329" t="str">
        <f t="shared" ref="R7" si="29">IF(AND(E7=6,O7&lt;H7,H7&gt;0.333333),"סגל אקדמי: משרה עד-33%",IF(0.1&gt;P7,(IF(P7&gt;0.00001,"עצור: אחוז תעסוקה נמוך מ-10%","")),(IF(AND($T$2&gt;0,$T$2&lt;1,P7&gt;0),(IF(($T$2*I7=P7),"קיצוץ אחיד","נא להזין נימוק")),(IF((P7-I7=0),(IF((Q7-J7=0),"","נא להזין נימוק")),"נא להזין נימוק"))))))</f>
        <v/>
      </c>
      <c r="S7" s="330">
        <f t="shared" si="4"/>
        <v>25687.5</v>
      </c>
      <c r="T7" s="331">
        <f t="shared" ref="T7" si="30">O7*P7*Q7/12</f>
        <v>0.125</v>
      </c>
      <c r="U7" s="332"/>
      <c r="V7" s="333">
        <f t="shared" si="16"/>
        <v>0.25</v>
      </c>
      <c r="W7" s="328">
        <f t="shared" si="17"/>
        <v>6</v>
      </c>
      <c r="X7" s="334" t="str">
        <f t="shared" si="18"/>
        <v/>
      </c>
      <c r="Y7" s="335">
        <f t="shared" si="8"/>
        <v>25687.5</v>
      </c>
      <c r="Z7" s="336">
        <f t="shared" si="19"/>
        <v>0.125</v>
      </c>
      <c r="AA7" s="337"/>
      <c r="AB7" s="338"/>
      <c r="AC7" s="338"/>
      <c r="AE7" s="340">
        <f t="shared" si="20"/>
        <v>17125</v>
      </c>
      <c r="AF7" s="340"/>
    </row>
    <row r="8" spans="1:238" s="339" customFormat="1" ht="24.75" customHeight="1" x14ac:dyDescent="0.25">
      <c r="A8" s="315">
        <v>5</v>
      </c>
      <c r="B8" s="316" t="s">
        <v>313</v>
      </c>
      <c r="C8" s="316" t="s">
        <v>122</v>
      </c>
      <c r="D8" s="316" t="s">
        <v>314</v>
      </c>
      <c r="E8" s="317">
        <v>4</v>
      </c>
      <c r="F8" s="318">
        <v>25000</v>
      </c>
      <c r="G8" s="319">
        <v>5750</v>
      </c>
      <c r="H8" s="320">
        <v>1</v>
      </c>
      <c r="I8" s="320">
        <v>0.1</v>
      </c>
      <c r="J8" s="321">
        <v>12</v>
      </c>
      <c r="K8" s="322">
        <f t="shared" si="0"/>
        <v>36900</v>
      </c>
      <c r="L8" s="323">
        <f t="shared" ref="L8:L37" si="31">J8*I8*H8/12</f>
        <v>0.10000000000000002</v>
      </c>
      <c r="M8" s="324">
        <f t="shared" ref="M8:M37" si="32">(F8+G8)*J8</f>
        <v>369000</v>
      </c>
      <c r="N8" s="325">
        <f t="shared" si="1"/>
        <v>30750</v>
      </c>
      <c r="O8" s="326">
        <f t="shared" si="2"/>
        <v>1</v>
      </c>
      <c r="P8" s="327">
        <f t="shared" si="3"/>
        <v>0.1</v>
      </c>
      <c r="Q8" s="328">
        <f t="shared" ref="Q8:Q37" si="33">J8</f>
        <v>12</v>
      </c>
      <c r="R8" s="329" t="str">
        <f t="shared" ref="R8:R37" si="34">IF(AND(E8=6,O8&lt;H8,H8&gt;0.333333),"סגל אקדמי: משרה עד-33%",IF(0.1&gt;P8,(IF(P8&gt;0.00001,"עצור: אחוז תעסוקה נמוך מ-10%","")),(IF(AND($T$2&gt;0,$T$2&lt;1,P8&gt;0),(IF(($T$2*I8=P8),"קיצוץ אחיד","נא להזין נימוק")),(IF((P8-I8=0),(IF((Q8-J8=0),"","נא להזין נימוק")),"נא להזין נימוק"))))))</f>
        <v/>
      </c>
      <c r="S8" s="330">
        <f t="shared" si="4"/>
        <v>36900</v>
      </c>
      <c r="T8" s="331">
        <f t="shared" ref="T8:T37" si="35">O8*P8*Q8/12</f>
        <v>0.10000000000000002</v>
      </c>
      <c r="U8" s="332"/>
      <c r="V8" s="333">
        <f t="shared" si="16"/>
        <v>0.1</v>
      </c>
      <c r="W8" s="328">
        <f t="shared" si="17"/>
        <v>12</v>
      </c>
      <c r="X8" s="334" t="str">
        <f t="shared" si="18"/>
        <v/>
      </c>
      <c r="Y8" s="335">
        <f t="shared" si="8"/>
        <v>36900</v>
      </c>
      <c r="Z8" s="336">
        <f t="shared" si="19"/>
        <v>0.10000000000000002</v>
      </c>
      <c r="AA8" s="337"/>
      <c r="AB8" s="338"/>
      <c r="AC8" s="338"/>
      <c r="AE8" s="340">
        <f t="shared" si="20"/>
        <v>30750</v>
      </c>
      <c r="AF8" s="340"/>
    </row>
    <row r="9" spans="1:238" s="339" customFormat="1" ht="24.75" customHeight="1" x14ac:dyDescent="0.25">
      <c r="A9" s="315">
        <v>6</v>
      </c>
      <c r="B9" s="316" t="s">
        <v>372</v>
      </c>
      <c r="C9" s="316" t="s">
        <v>370</v>
      </c>
      <c r="D9" s="316" t="s">
        <v>371</v>
      </c>
      <c r="E9" s="317">
        <v>1</v>
      </c>
      <c r="F9" s="318">
        <v>6000</v>
      </c>
      <c r="G9" s="319">
        <v>1414.5</v>
      </c>
      <c r="H9" s="320">
        <v>1</v>
      </c>
      <c r="I9" s="320">
        <v>0.5</v>
      </c>
      <c r="J9" s="321">
        <v>6</v>
      </c>
      <c r="K9" s="322">
        <f t="shared" si="0"/>
        <v>22243.5</v>
      </c>
      <c r="L9" s="323">
        <f t="shared" si="31"/>
        <v>0.25</v>
      </c>
      <c r="M9" s="324">
        <f t="shared" si="32"/>
        <v>44487</v>
      </c>
      <c r="N9" s="325">
        <f t="shared" si="1"/>
        <v>7414.5</v>
      </c>
      <c r="O9" s="326">
        <f t="shared" si="2"/>
        <v>1</v>
      </c>
      <c r="P9" s="327">
        <f t="shared" si="3"/>
        <v>0.5</v>
      </c>
      <c r="Q9" s="328">
        <f t="shared" si="33"/>
        <v>6</v>
      </c>
      <c r="R9" s="329" t="str">
        <f t="shared" si="34"/>
        <v/>
      </c>
      <c r="S9" s="330">
        <f t="shared" si="4"/>
        <v>22243.5</v>
      </c>
      <c r="T9" s="331">
        <f t="shared" si="35"/>
        <v>0.25</v>
      </c>
      <c r="U9" s="332"/>
      <c r="V9" s="333">
        <f t="shared" si="16"/>
        <v>0.5</v>
      </c>
      <c r="W9" s="328">
        <f t="shared" si="17"/>
        <v>6</v>
      </c>
      <c r="X9" s="334" t="str">
        <f t="shared" si="18"/>
        <v/>
      </c>
      <c r="Y9" s="335">
        <f t="shared" si="8"/>
        <v>22243.5</v>
      </c>
      <c r="Z9" s="336">
        <f t="shared" si="19"/>
        <v>0.25</v>
      </c>
      <c r="AA9" s="337"/>
      <c r="AB9" s="338"/>
      <c r="AC9" s="338"/>
      <c r="AE9" s="340">
        <f t="shared" si="20"/>
        <v>7414.5</v>
      </c>
      <c r="AF9" s="340"/>
    </row>
    <row r="10" spans="1:238" s="339" customFormat="1" ht="24.75" customHeight="1" x14ac:dyDescent="0.25">
      <c r="A10" s="315">
        <v>7</v>
      </c>
      <c r="B10" s="316"/>
      <c r="C10" s="316"/>
      <c r="D10" s="316"/>
      <c r="E10" s="317"/>
      <c r="F10" s="318"/>
      <c r="G10" s="319"/>
      <c r="H10" s="320"/>
      <c r="I10" s="320"/>
      <c r="J10" s="321"/>
      <c r="K10" s="322">
        <f t="shared" si="0"/>
        <v>0</v>
      </c>
      <c r="L10" s="323">
        <f t="shared" si="31"/>
        <v>0</v>
      </c>
      <c r="M10" s="324">
        <f t="shared" si="32"/>
        <v>0</v>
      </c>
      <c r="N10" s="325" t="str">
        <f t="shared" si="1"/>
        <v/>
      </c>
      <c r="O10" s="326">
        <f t="shared" si="2"/>
        <v>0</v>
      </c>
      <c r="P10" s="327">
        <f t="shared" si="3"/>
        <v>0</v>
      </c>
      <c r="Q10" s="328">
        <f t="shared" si="33"/>
        <v>0</v>
      </c>
      <c r="R10" s="329" t="str">
        <f t="shared" si="34"/>
        <v/>
      </c>
      <c r="S10" s="330">
        <f t="shared" si="4"/>
        <v>0</v>
      </c>
      <c r="T10" s="331">
        <f t="shared" si="35"/>
        <v>0</v>
      </c>
      <c r="U10" s="332"/>
      <c r="V10" s="333">
        <f t="shared" si="16"/>
        <v>0</v>
      </c>
      <c r="W10" s="328">
        <f t="shared" si="17"/>
        <v>0</v>
      </c>
      <c r="X10" s="334" t="str">
        <f t="shared" si="18"/>
        <v/>
      </c>
      <c r="Y10" s="335">
        <f t="shared" si="8"/>
        <v>0</v>
      </c>
      <c r="Z10" s="336">
        <f t="shared" si="19"/>
        <v>0</v>
      </c>
      <c r="AA10" s="337"/>
      <c r="AB10" s="338"/>
      <c r="AC10" s="338"/>
      <c r="AE10" s="340">
        <f t="shared" si="20"/>
        <v>0</v>
      </c>
      <c r="AF10" s="340"/>
    </row>
    <row r="11" spans="1:238" s="339" customFormat="1" ht="24.75" customHeight="1" x14ac:dyDescent="0.25">
      <c r="A11" s="315">
        <v>8</v>
      </c>
      <c r="B11" s="316"/>
      <c r="C11" s="316"/>
      <c r="D11" s="316"/>
      <c r="E11" s="317"/>
      <c r="F11" s="318"/>
      <c r="G11" s="319"/>
      <c r="H11" s="320"/>
      <c r="I11" s="320"/>
      <c r="J11" s="321"/>
      <c r="K11" s="322">
        <f t="shared" si="0"/>
        <v>0</v>
      </c>
      <c r="L11" s="323">
        <f t="shared" si="31"/>
        <v>0</v>
      </c>
      <c r="M11" s="324">
        <f t="shared" si="32"/>
        <v>0</v>
      </c>
      <c r="N11" s="325" t="str">
        <f t="shared" si="1"/>
        <v/>
      </c>
      <c r="O11" s="326">
        <f t="shared" si="2"/>
        <v>0</v>
      </c>
      <c r="P11" s="327">
        <f t="shared" si="3"/>
        <v>0</v>
      </c>
      <c r="Q11" s="328">
        <f t="shared" si="33"/>
        <v>0</v>
      </c>
      <c r="R11" s="329" t="str">
        <f t="shared" si="34"/>
        <v/>
      </c>
      <c r="S11" s="330">
        <f t="shared" si="4"/>
        <v>0</v>
      </c>
      <c r="T11" s="331">
        <f t="shared" si="35"/>
        <v>0</v>
      </c>
      <c r="U11" s="332"/>
      <c r="V11" s="333">
        <f t="shared" si="16"/>
        <v>0</v>
      </c>
      <c r="W11" s="328">
        <f t="shared" si="17"/>
        <v>0</v>
      </c>
      <c r="X11" s="334" t="str">
        <f t="shared" si="18"/>
        <v/>
      </c>
      <c r="Y11" s="335">
        <f t="shared" si="8"/>
        <v>0</v>
      </c>
      <c r="Z11" s="336">
        <f t="shared" si="19"/>
        <v>0</v>
      </c>
      <c r="AA11" s="337"/>
      <c r="AB11" s="338"/>
      <c r="AC11" s="338"/>
      <c r="AE11" s="340">
        <f t="shared" si="20"/>
        <v>0</v>
      </c>
      <c r="AF11" s="340"/>
    </row>
    <row r="12" spans="1:238" s="339" customFormat="1" ht="24.75" customHeight="1" x14ac:dyDescent="0.25">
      <c r="A12" s="315">
        <v>9</v>
      </c>
      <c r="B12" s="316"/>
      <c r="C12" s="316"/>
      <c r="D12" s="316"/>
      <c r="E12" s="317"/>
      <c r="F12" s="318"/>
      <c r="G12" s="319"/>
      <c r="H12" s="320"/>
      <c r="I12" s="320"/>
      <c r="J12" s="321"/>
      <c r="K12" s="322">
        <f t="shared" si="0"/>
        <v>0</v>
      </c>
      <c r="L12" s="323">
        <f t="shared" si="31"/>
        <v>0</v>
      </c>
      <c r="M12" s="324">
        <f t="shared" si="32"/>
        <v>0</v>
      </c>
      <c r="N12" s="325" t="str">
        <f t="shared" si="1"/>
        <v/>
      </c>
      <c r="O12" s="326">
        <f t="shared" si="2"/>
        <v>0</v>
      </c>
      <c r="P12" s="327">
        <f t="shared" si="3"/>
        <v>0</v>
      </c>
      <c r="Q12" s="328">
        <f t="shared" si="33"/>
        <v>0</v>
      </c>
      <c r="R12" s="329" t="str">
        <f t="shared" si="34"/>
        <v/>
      </c>
      <c r="S12" s="330">
        <f t="shared" si="4"/>
        <v>0</v>
      </c>
      <c r="T12" s="331">
        <f t="shared" si="35"/>
        <v>0</v>
      </c>
      <c r="U12" s="332"/>
      <c r="V12" s="333">
        <f t="shared" si="16"/>
        <v>0</v>
      </c>
      <c r="W12" s="328">
        <f t="shared" si="17"/>
        <v>0</v>
      </c>
      <c r="X12" s="334" t="str">
        <f t="shared" si="18"/>
        <v/>
      </c>
      <c r="Y12" s="335">
        <f t="shared" si="8"/>
        <v>0</v>
      </c>
      <c r="Z12" s="336">
        <f t="shared" si="19"/>
        <v>0</v>
      </c>
      <c r="AA12" s="337"/>
      <c r="AB12" s="338"/>
      <c r="AC12" s="338"/>
      <c r="AE12" s="340">
        <f t="shared" si="20"/>
        <v>0</v>
      </c>
      <c r="AF12" s="340"/>
    </row>
    <row r="13" spans="1:238" s="339" customFormat="1" ht="24.75" customHeight="1" x14ac:dyDescent="0.25">
      <c r="A13" s="315">
        <v>10</v>
      </c>
      <c r="B13" s="316"/>
      <c r="C13" s="316"/>
      <c r="D13" s="316"/>
      <c r="E13" s="317"/>
      <c r="F13" s="318"/>
      <c r="G13" s="319"/>
      <c r="H13" s="320"/>
      <c r="I13" s="320"/>
      <c r="J13" s="321"/>
      <c r="K13" s="322">
        <f t="shared" si="0"/>
        <v>0</v>
      </c>
      <c r="L13" s="323">
        <f t="shared" si="31"/>
        <v>0</v>
      </c>
      <c r="M13" s="324">
        <f t="shared" si="32"/>
        <v>0</v>
      </c>
      <c r="N13" s="325" t="str">
        <f t="shared" si="1"/>
        <v/>
      </c>
      <c r="O13" s="326">
        <f t="shared" si="2"/>
        <v>0</v>
      </c>
      <c r="P13" s="327">
        <f t="shared" si="3"/>
        <v>0</v>
      </c>
      <c r="Q13" s="328">
        <f t="shared" si="33"/>
        <v>0</v>
      </c>
      <c r="R13" s="329" t="str">
        <f t="shared" si="34"/>
        <v/>
      </c>
      <c r="S13" s="330">
        <f t="shared" si="4"/>
        <v>0</v>
      </c>
      <c r="T13" s="331">
        <f t="shared" si="35"/>
        <v>0</v>
      </c>
      <c r="U13" s="332"/>
      <c r="V13" s="333">
        <f t="shared" si="16"/>
        <v>0</v>
      </c>
      <c r="W13" s="328">
        <f t="shared" si="17"/>
        <v>0</v>
      </c>
      <c r="X13" s="334" t="str">
        <f t="shared" si="18"/>
        <v/>
      </c>
      <c r="Y13" s="335">
        <f t="shared" si="8"/>
        <v>0</v>
      </c>
      <c r="Z13" s="336">
        <f t="shared" si="19"/>
        <v>0</v>
      </c>
      <c r="AA13" s="337"/>
      <c r="AB13" s="338"/>
      <c r="AC13" s="338"/>
      <c r="AE13" s="340">
        <f t="shared" si="20"/>
        <v>0</v>
      </c>
      <c r="AF13" s="340"/>
    </row>
    <row r="14" spans="1:238" s="339" customFormat="1" ht="24.75" customHeight="1" x14ac:dyDescent="0.25">
      <c r="A14" s="315">
        <v>11</v>
      </c>
      <c r="B14" s="316"/>
      <c r="C14" s="316"/>
      <c r="D14" s="316"/>
      <c r="E14" s="317"/>
      <c r="F14" s="318"/>
      <c r="G14" s="319"/>
      <c r="H14" s="320"/>
      <c r="I14" s="320"/>
      <c r="J14" s="321"/>
      <c r="K14" s="322">
        <f t="shared" si="0"/>
        <v>0</v>
      </c>
      <c r="L14" s="323">
        <f t="shared" si="31"/>
        <v>0</v>
      </c>
      <c r="M14" s="324">
        <f t="shared" si="32"/>
        <v>0</v>
      </c>
      <c r="N14" s="325" t="str">
        <f t="shared" si="1"/>
        <v/>
      </c>
      <c r="O14" s="326">
        <f t="shared" si="2"/>
        <v>0</v>
      </c>
      <c r="P14" s="327">
        <f t="shared" si="3"/>
        <v>0</v>
      </c>
      <c r="Q14" s="328">
        <f t="shared" si="33"/>
        <v>0</v>
      </c>
      <c r="R14" s="329" t="str">
        <f t="shared" si="34"/>
        <v/>
      </c>
      <c r="S14" s="330">
        <f t="shared" si="4"/>
        <v>0</v>
      </c>
      <c r="T14" s="331">
        <f t="shared" si="35"/>
        <v>0</v>
      </c>
      <c r="U14" s="332"/>
      <c r="V14" s="333">
        <f t="shared" si="16"/>
        <v>0</v>
      </c>
      <c r="W14" s="328">
        <f t="shared" si="17"/>
        <v>0</v>
      </c>
      <c r="X14" s="334" t="str">
        <f t="shared" si="18"/>
        <v/>
      </c>
      <c r="Y14" s="335">
        <f t="shared" si="8"/>
        <v>0</v>
      </c>
      <c r="Z14" s="336">
        <f t="shared" si="19"/>
        <v>0</v>
      </c>
      <c r="AA14" s="337"/>
      <c r="AB14" s="338"/>
      <c r="AC14" s="338"/>
      <c r="AE14" s="340">
        <f t="shared" si="20"/>
        <v>0</v>
      </c>
      <c r="AF14" s="340"/>
    </row>
    <row r="15" spans="1:238" s="339" customFormat="1" ht="24.75" customHeight="1" x14ac:dyDescent="0.25">
      <c r="A15" s="315">
        <v>12</v>
      </c>
      <c r="B15" s="316"/>
      <c r="C15" s="316"/>
      <c r="D15" s="316"/>
      <c r="E15" s="317"/>
      <c r="F15" s="318"/>
      <c r="G15" s="319"/>
      <c r="H15" s="320"/>
      <c r="I15" s="320"/>
      <c r="J15" s="321"/>
      <c r="K15" s="322">
        <f t="shared" si="0"/>
        <v>0</v>
      </c>
      <c r="L15" s="323">
        <f t="shared" si="31"/>
        <v>0</v>
      </c>
      <c r="M15" s="324">
        <f t="shared" si="32"/>
        <v>0</v>
      </c>
      <c r="N15" s="325" t="str">
        <f t="shared" si="1"/>
        <v/>
      </c>
      <c r="O15" s="326">
        <f t="shared" si="2"/>
        <v>0</v>
      </c>
      <c r="P15" s="327">
        <f t="shared" si="3"/>
        <v>0</v>
      </c>
      <c r="Q15" s="328">
        <f t="shared" si="33"/>
        <v>0</v>
      </c>
      <c r="R15" s="329" t="str">
        <f t="shared" si="34"/>
        <v/>
      </c>
      <c r="S15" s="330">
        <f t="shared" si="4"/>
        <v>0</v>
      </c>
      <c r="T15" s="331">
        <f t="shared" si="35"/>
        <v>0</v>
      </c>
      <c r="U15" s="332"/>
      <c r="V15" s="333">
        <f t="shared" si="16"/>
        <v>0</v>
      </c>
      <c r="W15" s="328">
        <f t="shared" si="17"/>
        <v>0</v>
      </c>
      <c r="X15" s="334" t="str">
        <f t="shared" si="18"/>
        <v/>
      </c>
      <c r="Y15" s="335">
        <f t="shared" si="8"/>
        <v>0</v>
      </c>
      <c r="Z15" s="336">
        <f t="shared" si="19"/>
        <v>0</v>
      </c>
      <c r="AA15" s="337"/>
      <c r="AB15" s="338"/>
      <c r="AC15" s="338"/>
      <c r="AE15" s="340">
        <f t="shared" si="20"/>
        <v>0</v>
      </c>
      <c r="AF15" s="340"/>
    </row>
    <row r="16" spans="1:238" s="339" customFormat="1" ht="24.75" customHeight="1" x14ac:dyDescent="0.25">
      <c r="A16" s="315">
        <v>13</v>
      </c>
      <c r="B16" s="341"/>
      <c r="C16" s="341"/>
      <c r="D16" s="341"/>
      <c r="E16" s="342"/>
      <c r="F16" s="343"/>
      <c r="G16" s="344"/>
      <c r="H16" s="345"/>
      <c r="I16" s="345"/>
      <c r="J16" s="346"/>
      <c r="K16" s="322">
        <f t="shared" si="0"/>
        <v>0</v>
      </c>
      <c r="L16" s="323">
        <f t="shared" si="31"/>
        <v>0</v>
      </c>
      <c r="M16" s="324">
        <f t="shared" si="32"/>
        <v>0</v>
      </c>
      <c r="N16" s="325" t="str">
        <f t="shared" si="1"/>
        <v/>
      </c>
      <c r="O16" s="326">
        <f t="shared" si="2"/>
        <v>0</v>
      </c>
      <c r="P16" s="327">
        <f t="shared" si="3"/>
        <v>0</v>
      </c>
      <c r="Q16" s="328">
        <f t="shared" si="33"/>
        <v>0</v>
      </c>
      <c r="R16" s="329" t="str">
        <f t="shared" si="34"/>
        <v/>
      </c>
      <c r="S16" s="330">
        <f t="shared" si="4"/>
        <v>0</v>
      </c>
      <c r="T16" s="331">
        <f t="shared" si="35"/>
        <v>0</v>
      </c>
      <c r="U16" s="332"/>
      <c r="V16" s="333">
        <f t="shared" si="16"/>
        <v>0</v>
      </c>
      <c r="W16" s="328">
        <f t="shared" si="17"/>
        <v>0</v>
      </c>
      <c r="X16" s="334" t="str">
        <f t="shared" si="18"/>
        <v/>
      </c>
      <c r="Y16" s="335">
        <f t="shared" si="8"/>
        <v>0</v>
      </c>
      <c r="Z16" s="336">
        <f t="shared" si="19"/>
        <v>0</v>
      </c>
      <c r="AA16" s="337"/>
      <c r="AB16" s="338"/>
      <c r="AC16" s="338"/>
      <c r="AE16" s="340">
        <f t="shared" si="20"/>
        <v>0</v>
      </c>
      <c r="AF16" s="340"/>
    </row>
    <row r="17" spans="1:32" s="339" customFormat="1" ht="24.75" customHeight="1" x14ac:dyDescent="0.25">
      <c r="A17" s="315">
        <v>14</v>
      </c>
      <c r="B17" s="341"/>
      <c r="C17" s="341"/>
      <c r="D17" s="341"/>
      <c r="E17" s="342"/>
      <c r="F17" s="343"/>
      <c r="G17" s="344"/>
      <c r="H17" s="345"/>
      <c r="I17" s="345"/>
      <c r="J17" s="346"/>
      <c r="K17" s="322">
        <f t="shared" si="0"/>
        <v>0</v>
      </c>
      <c r="L17" s="323">
        <f t="shared" si="31"/>
        <v>0</v>
      </c>
      <c r="M17" s="324">
        <f t="shared" si="32"/>
        <v>0</v>
      </c>
      <c r="N17" s="325" t="str">
        <f t="shared" si="1"/>
        <v/>
      </c>
      <c r="O17" s="326">
        <f t="shared" si="2"/>
        <v>0</v>
      </c>
      <c r="P17" s="327">
        <f t="shared" si="3"/>
        <v>0</v>
      </c>
      <c r="Q17" s="328">
        <f t="shared" si="33"/>
        <v>0</v>
      </c>
      <c r="R17" s="329" t="str">
        <f t="shared" si="34"/>
        <v/>
      </c>
      <c r="S17" s="330">
        <f t="shared" si="4"/>
        <v>0</v>
      </c>
      <c r="T17" s="331">
        <f t="shared" si="35"/>
        <v>0</v>
      </c>
      <c r="U17" s="332"/>
      <c r="V17" s="333">
        <f t="shared" si="16"/>
        <v>0</v>
      </c>
      <c r="W17" s="328">
        <f t="shared" si="17"/>
        <v>0</v>
      </c>
      <c r="X17" s="334" t="str">
        <f t="shared" si="18"/>
        <v/>
      </c>
      <c r="Y17" s="335">
        <f t="shared" si="8"/>
        <v>0</v>
      </c>
      <c r="Z17" s="336">
        <f t="shared" si="19"/>
        <v>0</v>
      </c>
      <c r="AA17" s="337"/>
      <c r="AB17" s="338"/>
      <c r="AC17" s="338"/>
      <c r="AE17" s="340">
        <f t="shared" si="20"/>
        <v>0</v>
      </c>
      <c r="AF17" s="340"/>
    </row>
    <row r="18" spans="1:32" s="339" customFormat="1" ht="24.75" customHeight="1" x14ac:dyDescent="0.25">
      <c r="A18" s="315">
        <v>15</v>
      </c>
      <c r="B18" s="341"/>
      <c r="C18" s="341"/>
      <c r="D18" s="341"/>
      <c r="E18" s="342"/>
      <c r="F18" s="343"/>
      <c r="G18" s="344"/>
      <c r="H18" s="345"/>
      <c r="I18" s="345"/>
      <c r="J18" s="346"/>
      <c r="K18" s="322">
        <f t="shared" si="0"/>
        <v>0</v>
      </c>
      <c r="L18" s="323">
        <f t="shared" si="31"/>
        <v>0</v>
      </c>
      <c r="M18" s="324">
        <f t="shared" si="32"/>
        <v>0</v>
      </c>
      <c r="N18" s="325" t="str">
        <f t="shared" si="1"/>
        <v/>
      </c>
      <c r="O18" s="326">
        <f t="shared" si="2"/>
        <v>0</v>
      </c>
      <c r="P18" s="327">
        <f t="shared" si="3"/>
        <v>0</v>
      </c>
      <c r="Q18" s="328">
        <f t="shared" si="33"/>
        <v>0</v>
      </c>
      <c r="R18" s="329" t="str">
        <f t="shared" si="34"/>
        <v/>
      </c>
      <c r="S18" s="330">
        <f t="shared" si="4"/>
        <v>0</v>
      </c>
      <c r="T18" s="331">
        <f t="shared" si="35"/>
        <v>0</v>
      </c>
      <c r="U18" s="332"/>
      <c r="V18" s="333">
        <f t="shared" si="16"/>
        <v>0</v>
      </c>
      <c r="W18" s="328">
        <f t="shared" si="17"/>
        <v>0</v>
      </c>
      <c r="X18" s="334" t="str">
        <f t="shared" si="18"/>
        <v/>
      </c>
      <c r="Y18" s="335">
        <f t="shared" si="8"/>
        <v>0</v>
      </c>
      <c r="Z18" s="336">
        <f t="shared" si="19"/>
        <v>0</v>
      </c>
      <c r="AA18" s="337"/>
      <c r="AB18" s="338"/>
      <c r="AC18" s="338"/>
      <c r="AE18" s="340">
        <f t="shared" si="20"/>
        <v>0</v>
      </c>
      <c r="AF18" s="340"/>
    </row>
    <row r="19" spans="1:32" s="339" customFormat="1" ht="24.75" customHeight="1" x14ac:dyDescent="0.25">
      <c r="A19" s="315">
        <v>16</v>
      </c>
      <c r="B19" s="341"/>
      <c r="C19" s="341"/>
      <c r="D19" s="341"/>
      <c r="E19" s="342"/>
      <c r="F19" s="343"/>
      <c r="G19" s="344"/>
      <c r="H19" s="345"/>
      <c r="I19" s="345"/>
      <c r="J19" s="346"/>
      <c r="K19" s="322">
        <f t="shared" si="0"/>
        <v>0</v>
      </c>
      <c r="L19" s="323">
        <f t="shared" si="31"/>
        <v>0</v>
      </c>
      <c r="M19" s="324">
        <f t="shared" si="32"/>
        <v>0</v>
      </c>
      <c r="N19" s="325" t="str">
        <f t="shared" si="1"/>
        <v/>
      </c>
      <c r="O19" s="326">
        <f t="shared" si="2"/>
        <v>0</v>
      </c>
      <c r="P19" s="327">
        <f t="shared" si="3"/>
        <v>0</v>
      </c>
      <c r="Q19" s="328">
        <f t="shared" si="33"/>
        <v>0</v>
      </c>
      <c r="R19" s="329" t="str">
        <f t="shared" si="34"/>
        <v/>
      </c>
      <c r="S19" s="330">
        <f t="shared" si="4"/>
        <v>0</v>
      </c>
      <c r="T19" s="331">
        <f t="shared" si="35"/>
        <v>0</v>
      </c>
      <c r="U19" s="332"/>
      <c r="V19" s="333">
        <f t="shared" si="16"/>
        <v>0</v>
      </c>
      <c r="W19" s="328">
        <f t="shared" si="17"/>
        <v>0</v>
      </c>
      <c r="X19" s="334" t="str">
        <f t="shared" si="18"/>
        <v/>
      </c>
      <c r="Y19" s="335">
        <f t="shared" si="8"/>
        <v>0</v>
      </c>
      <c r="Z19" s="336">
        <f t="shared" si="19"/>
        <v>0</v>
      </c>
      <c r="AA19" s="337"/>
      <c r="AB19" s="338"/>
      <c r="AC19" s="338"/>
      <c r="AE19" s="340">
        <f t="shared" si="20"/>
        <v>0</v>
      </c>
      <c r="AF19" s="340"/>
    </row>
    <row r="20" spans="1:32" s="339" customFormat="1" ht="24.75" customHeight="1" x14ac:dyDescent="0.25">
      <c r="A20" s="315">
        <v>17</v>
      </c>
      <c r="B20" s="341"/>
      <c r="C20" s="341"/>
      <c r="D20" s="341"/>
      <c r="E20" s="342"/>
      <c r="F20" s="343"/>
      <c r="G20" s="344"/>
      <c r="H20" s="345"/>
      <c r="I20" s="345"/>
      <c r="J20" s="346"/>
      <c r="K20" s="322">
        <f t="shared" si="0"/>
        <v>0</v>
      </c>
      <c r="L20" s="323">
        <f t="shared" si="31"/>
        <v>0</v>
      </c>
      <c r="M20" s="324">
        <f t="shared" si="32"/>
        <v>0</v>
      </c>
      <c r="N20" s="325" t="str">
        <f t="shared" si="1"/>
        <v/>
      </c>
      <c r="O20" s="326">
        <f t="shared" si="2"/>
        <v>0</v>
      </c>
      <c r="P20" s="327">
        <f t="shared" si="3"/>
        <v>0</v>
      </c>
      <c r="Q20" s="328">
        <f t="shared" si="33"/>
        <v>0</v>
      </c>
      <c r="R20" s="329" t="str">
        <f t="shared" si="34"/>
        <v/>
      </c>
      <c r="S20" s="330">
        <f t="shared" si="4"/>
        <v>0</v>
      </c>
      <c r="T20" s="331">
        <f t="shared" si="35"/>
        <v>0</v>
      </c>
      <c r="U20" s="332"/>
      <c r="V20" s="333">
        <f t="shared" si="16"/>
        <v>0</v>
      </c>
      <c r="W20" s="328">
        <f t="shared" si="17"/>
        <v>0</v>
      </c>
      <c r="X20" s="334" t="str">
        <f t="shared" si="18"/>
        <v/>
      </c>
      <c r="Y20" s="335">
        <f t="shared" si="8"/>
        <v>0</v>
      </c>
      <c r="Z20" s="336">
        <f t="shared" si="19"/>
        <v>0</v>
      </c>
      <c r="AA20" s="337"/>
      <c r="AB20" s="338"/>
      <c r="AC20" s="338"/>
      <c r="AE20" s="340">
        <f t="shared" si="20"/>
        <v>0</v>
      </c>
      <c r="AF20" s="340"/>
    </row>
    <row r="21" spans="1:32" s="339" customFormat="1" ht="24.75" customHeight="1" x14ac:dyDescent="0.25">
      <c r="A21" s="315">
        <v>18</v>
      </c>
      <c r="B21" s="341"/>
      <c r="C21" s="341"/>
      <c r="D21" s="341"/>
      <c r="E21" s="342"/>
      <c r="F21" s="343"/>
      <c r="G21" s="344"/>
      <c r="H21" s="345"/>
      <c r="I21" s="345"/>
      <c r="J21" s="346"/>
      <c r="K21" s="322">
        <f t="shared" si="0"/>
        <v>0</v>
      </c>
      <c r="L21" s="323">
        <f t="shared" si="31"/>
        <v>0</v>
      </c>
      <c r="M21" s="324">
        <f t="shared" si="32"/>
        <v>0</v>
      </c>
      <c r="N21" s="325" t="str">
        <f t="shared" si="1"/>
        <v/>
      </c>
      <c r="O21" s="326">
        <f t="shared" si="2"/>
        <v>0</v>
      </c>
      <c r="P21" s="327">
        <f t="shared" si="3"/>
        <v>0</v>
      </c>
      <c r="Q21" s="328">
        <f t="shared" si="33"/>
        <v>0</v>
      </c>
      <c r="R21" s="329" t="str">
        <f t="shared" si="34"/>
        <v/>
      </c>
      <c r="S21" s="330">
        <f t="shared" si="4"/>
        <v>0</v>
      </c>
      <c r="T21" s="331">
        <f t="shared" si="35"/>
        <v>0</v>
      </c>
      <c r="U21" s="332"/>
      <c r="V21" s="333">
        <f t="shared" si="16"/>
        <v>0</v>
      </c>
      <c r="W21" s="328">
        <f t="shared" si="17"/>
        <v>0</v>
      </c>
      <c r="X21" s="334" t="str">
        <f t="shared" si="18"/>
        <v/>
      </c>
      <c r="Y21" s="335">
        <f t="shared" si="8"/>
        <v>0</v>
      </c>
      <c r="Z21" s="336">
        <f t="shared" si="19"/>
        <v>0</v>
      </c>
      <c r="AA21" s="337"/>
      <c r="AB21" s="338"/>
      <c r="AC21" s="338"/>
      <c r="AE21" s="340">
        <f t="shared" si="20"/>
        <v>0</v>
      </c>
      <c r="AF21" s="340"/>
    </row>
    <row r="22" spans="1:32" s="339" customFormat="1" ht="24.75" customHeight="1" x14ac:dyDescent="0.25">
      <c r="A22" s="315">
        <v>19</v>
      </c>
      <c r="B22" s="341"/>
      <c r="C22" s="341"/>
      <c r="D22" s="341"/>
      <c r="E22" s="342"/>
      <c r="F22" s="343"/>
      <c r="G22" s="344"/>
      <c r="H22" s="345"/>
      <c r="I22" s="345"/>
      <c r="J22" s="346"/>
      <c r="K22" s="322">
        <f t="shared" si="0"/>
        <v>0</v>
      </c>
      <c r="L22" s="323">
        <f t="shared" si="31"/>
        <v>0</v>
      </c>
      <c r="M22" s="324">
        <f t="shared" si="32"/>
        <v>0</v>
      </c>
      <c r="N22" s="325" t="str">
        <f t="shared" si="1"/>
        <v/>
      </c>
      <c r="O22" s="326">
        <f t="shared" si="2"/>
        <v>0</v>
      </c>
      <c r="P22" s="327">
        <f t="shared" si="3"/>
        <v>0</v>
      </c>
      <c r="Q22" s="328">
        <f t="shared" si="33"/>
        <v>0</v>
      </c>
      <c r="R22" s="329" t="str">
        <f t="shared" si="34"/>
        <v/>
      </c>
      <c r="S22" s="330">
        <f t="shared" si="4"/>
        <v>0</v>
      </c>
      <c r="T22" s="331">
        <f t="shared" si="35"/>
        <v>0</v>
      </c>
      <c r="U22" s="332"/>
      <c r="V22" s="333">
        <f t="shared" si="16"/>
        <v>0</v>
      </c>
      <c r="W22" s="328">
        <f t="shared" si="17"/>
        <v>0</v>
      </c>
      <c r="X22" s="334" t="str">
        <f t="shared" si="18"/>
        <v/>
      </c>
      <c r="Y22" s="335">
        <f t="shared" si="8"/>
        <v>0</v>
      </c>
      <c r="Z22" s="336">
        <f t="shared" si="19"/>
        <v>0</v>
      </c>
      <c r="AA22" s="337"/>
      <c r="AB22" s="338"/>
      <c r="AC22" s="338"/>
      <c r="AE22" s="340">
        <f t="shared" si="20"/>
        <v>0</v>
      </c>
      <c r="AF22" s="340"/>
    </row>
    <row r="23" spans="1:32" s="339" customFormat="1" ht="24.75" customHeight="1" x14ac:dyDescent="0.25">
      <c r="A23" s="315">
        <v>20</v>
      </c>
      <c r="B23" s="341"/>
      <c r="C23" s="341"/>
      <c r="D23" s="341"/>
      <c r="E23" s="342"/>
      <c r="F23" s="343"/>
      <c r="G23" s="344"/>
      <c r="H23" s="345"/>
      <c r="I23" s="345"/>
      <c r="J23" s="346"/>
      <c r="K23" s="322">
        <f t="shared" si="0"/>
        <v>0</v>
      </c>
      <c r="L23" s="323">
        <f t="shared" si="31"/>
        <v>0</v>
      </c>
      <c r="M23" s="324">
        <f t="shared" si="32"/>
        <v>0</v>
      </c>
      <c r="N23" s="325" t="str">
        <f t="shared" si="1"/>
        <v/>
      </c>
      <c r="O23" s="326">
        <f t="shared" si="2"/>
        <v>0</v>
      </c>
      <c r="P23" s="327">
        <f t="shared" si="3"/>
        <v>0</v>
      </c>
      <c r="Q23" s="328">
        <f t="shared" si="33"/>
        <v>0</v>
      </c>
      <c r="R23" s="329" t="str">
        <f t="shared" si="34"/>
        <v/>
      </c>
      <c r="S23" s="330">
        <f t="shared" si="4"/>
        <v>0</v>
      </c>
      <c r="T23" s="331">
        <f t="shared" si="35"/>
        <v>0</v>
      </c>
      <c r="U23" s="332"/>
      <c r="V23" s="333">
        <f t="shared" si="16"/>
        <v>0</v>
      </c>
      <c r="W23" s="328">
        <f t="shared" si="17"/>
        <v>0</v>
      </c>
      <c r="X23" s="334" t="str">
        <f t="shared" si="18"/>
        <v/>
      </c>
      <c r="Y23" s="335">
        <f t="shared" si="8"/>
        <v>0</v>
      </c>
      <c r="Z23" s="336">
        <f t="shared" si="19"/>
        <v>0</v>
      </c>
      <c r="AA23" s="337"/>
      <c r="AB23" s="338"/>
      <c r="AC23" s="338"/>
      <c r="AE23" s="340">
        <f t="shared" si="20"/>
        <v>0</v>
      </c>
      <c r="AF23" s="340"/>
    </row>
    <row r="24" spans="1:32" s="339" customFormat="1" ht="24.75" customHeight="1" x14ac:dyDescent="0.25">
      <c r="A24" s="315">
        <v>21</v>
      </c>
      <c r="B24" s="341"/>
      <c r="C24" s="341"/>
      <c r="D24" s="341"/>
      <c r="E24" s="342"/>
      <c r="F24" s="343"/>
      <c r="G24" s="344"/>
      <c r="H24" s="345"/>
      <c r="I24" s="345"/>
      <c r="J24" s="346"/>
      <c r="K24" s="322">
        <f t="shared" si="0"/>
        <v>0</v>
      </c>
      <c r="L24" s="323">
        <f t="shared" si="31"/>
        <v>0</v>
      </c>
      <c r="M24" s="324">
        <f t="shared" si="32"/>
        <v>0</v>
      </c>
      <c r="N24" s="325" t="str">
        <f t="shared" si="1"/>
        <v/>
      </c>
      <c r="O24" s="326">
        <f t="shared" si="2"/>
        <v>0</v>
      </c>
      <c r="P24" s="327">
        <f t="shared" si="3"/>
        <v>0</v>
      </c>
      <c r="Q24" s="328">
        <f t="shared" si="33"/>
        <v>0</v>
      </c>
      <c r="R24" s="329" t="str">
        <f t="shared" si="34"/>
        <v/>
      </c>
      <c r="S24" s="330">
        <f t="shared" si="4"/>
        <v>0</v>
      </c>
      <c r="T24" s="331">
        <f t="shared" si="35"/>
        <v>0</v>
      </c>
      <c r="U24" s="332"/>
      <c r="V24" s="333">
        <f t="shared" si="16"/>
        <v>0</v>
      </c>
      <c r="W24" s="328">
        <f t="shared" si="17"/>
        <v>0</v>
      </c>
      <c r="X24" s="334" t="str">
        <f t="shared" si="18"/>
        <v/>
      </c>
      <c r="Y24" s="335">
        <f t="shared" si="8"/>
        <v>0</v>
      </c>
      <c r="Z24" s="336">
        <f t="shared" si="19"/>
        <v>0</v>
      </c>
      <c r="AA24" s="337"/>
      <c r="AB24" s="338"/>
      <c r="AC24" s="338"/>
      <c r="AE24" s="340">
        <f t="shared" si="20"/>
        <v>0</v>
      </c>
      <c r="AF24" s="340"/>
    </row>
    <row r="25" spans="1:32" s="339" customFormat="1" ht="24.75" customHeight="1" x14ac:dyDescent="0.25">
      <c r="A25" s="315">
        <v>22</v>
      </c>
      <c r="B25" s="341"/>
      <c r="C25" s="341"/>
      <c r="D25" s="341"/>
      <c r="E25" s="342"/>
      <c r="F25" s="343"/>
      <c r="G25" s="344"/>
      <c r="H25" s="345"/>
      <c r="I25" s="345"/>
      <c r="J25" s="346"/>
      <c r="K25" s="322">
        <f t="shared" si="0"/>
        <v>0</v>
      </c>
      <c r="L25" s="323">
        <f t="shared" si="31"/>
        <v>0</v>
      </c>
      <c r="M25" s="324">
        <f t="shared" si="32"/>
        <v>0</v>
      </c>
      <c r="N25" s="325" t="str">
        <f t="shared" si="1"/>
        <v/>
      </c>
      <c r="O25" s="326">
        <f t="shared" si="2"/>
        <v>0</v>
      </c>
      <c r="P25" s="327">
        <f t="shared" si="3"/>
        <v>0</v>
      </c>
      <c r="Q25" s="328">
        <f t="shared" si="33"/>
        <v>0</v>
      </c>
      <c r="R25" s="329" t="str">
        <f t="shared" si="34"/>
        <v/>
      </c>
      <c r="S25" s="330">
        <f t="shared" si="4"/>
        <v>0</v>
      </c>
      <c r="T25" s="331">
        <f t="shared" si="35"/>
        <v>0</v>
      </c>
      <c r="U25" s="332"/>
      <c r="V25" s="333">
        <f t="shared" si="16"/>
        <v>0</v>
      </c>
      <c r="W25" s="328">
        <f t="shared" si="17"/>
        <v>0</v>
      </c>
      <c r="X25" s="334" t="str">
        <f t="shared" si="18"/>
        <v/>
      </c>
      <c r="Y25" s="335">
        <f t="shared" si="8"/>
        <v>0</v>
      </c>
      <c r="Z25" s="336">
        <f t="shared" si="19"/>
        <v>0</v>
      </c>
      <c r="AA25" s="337"/>
      <c r="AB25" s="338"/>
      <c r="AC25" s="338"/>
      <c r="AE25" s="340">
        <f t="shared" si="20"/>
        <v>0</v>
      </c>
      <c r="AF25" s="340"/>
    </row>
    <row r="26" spans="1:32" s="339" customFormat="1" ht="24.75" customHeight="1" x14ac:dyDescent="0.25">
      <c r="A26" s="315">
        <v>23</v>
      </c>
      <c r="B26" s="341"/>
      <c r="C26" s="341"/>
      <c r="D26" s="341"/>
      <c r="E26" s="342"/>
      <c r="F26" s="343"/>
      <c r="G26" s="344"/>
      <c r="H26" s="345"/>
      <c r="I26" s="345"/>
      <c r="J26" s="346"/>
      <c r="K26" s="322">
        <f t="shared" si="0"/>
        <v>0</v>
      </c>
      <c r="L26" s="323">
        <f t="shared" si="31"/>
        <v>0</v>
      </c>
      <c r="M26" s="324">
        <f t="shared" si="32"/>
        <v>0</v>
      </c>
      <c r="N26" s="325" t="str">
        <f t="shared" si="1"/>
        <v/>
      </c>
      <c r="O26" s="326">
        <f t="shared" si="2"/>
        <v>0</v>
      </c>
      <c r="P26" s="327">
        <f t="shared" si="3"/>
        <v>0</v>
      </c>
      <c r="Q26" s="328">
        <f t="shared" si="33"/>
        <v>0</v>
      </c>
      <c r="R26" s="329" t="str">
        <f t="shared" si="34"/>
        <v/>
      </c>
      <c r="S26" s="330">
        <f t="shared" si="4"/>
        <v>0</v>
      </c>
      <c r="T26" s="331">
        <f t="shared" si="35"/>
        <v>0</v>
      </c>
      <c r="U26" s="332"/>
      <c r="V26" s="333">
        <f t="shared" si="16"/>
        <v>0</v>
      </c>
      <c r="W26" s="328">
        <f t="shared" si="17"/>
        <v>0</v>
      </c>
      <c r="X26" s="334" t="str">
        <f t="shared" si="18"/>
        <v/>
      </c>
      <c r="Y26" s="335">
        <f t="shared" si="8"/>
        <v>0</v>
      </c>
      <c r="Z26" s="336">
        <f t="shared" si="19"/>
        <v>0</v>
      </c>
      <c r="AA26" s="337"/>
      <c r="AB26" s="338"/>
      <c r="AC26" s="338"/>
      <c r="AE26" s="340">
        <f t="shared" si="20"/>
        <v>0</v>
      </c>
      <c r="AF26" s="340"/>
    </row>
    <row r="27" spans="1:32" s="339" customFormat="1" ht="24.75" customHeight="1" x14ac:dyDescent="0.25">
      <c r="A27" s="315">
        <v>24</v>
      </c>
      <c r="B27" s="341"/>
      <c r="C27" s="341"/>
      <c r="D27" s="341"/>
      <c r="E27" s="342"/>
      <c r="F27" s="343"/>
      <c r="G27" s="344"/>
      <c r="H27" s="345"/>
      <c r="I27" s="345"/>
      <c r="J27" s="346"/>
      <c r="K27" s="322">
        <f t="shared" si="0"/>
        <v>0</v>
      </c>
      <c r="L27" s="323">
        <f t="shared" si="31"/>
        <v>0</v>
      </c>
      <c r="M27" s="324">
        <f t="shared" si="32"/>
        <v>0</v>
      </c>
      <c r="N27" s="325" t="str">
        <f t="shared" si="1"/>
        <v/>
      </c>
      <c r="O27" s="326">
        <f t="shared" si="2"/>
        <v>0</v>
      </c>
      <c r="P27" s="327">
        <f t="shared" si="3"/>
        <v>0</v>
      </c>
      <c r="Q27" s="328">
        <f t="shared" si="33"/>
        <v>0</v>
      </c>
      <c r="R27" s="329" t="str">
        <f t="shared" si="34"/>
        <v/>
      </c>
      <c r="S27" s="330">
        <f t="shared" si="4"/>
        <v>0</v>
      </c>
      <c r="T27" s="331">
        <f t="shared" si="35"/>
        <v>0</v>
      </c>
      <c r="U27" s="332"/>
      <c r="V27" s="333">
        <f t="shared" si="16"/>
        <v>0</v>
      </c>
      <c r="W27" s="328">
        <f t="shared" si="17"/>
        <v>0</v>
      </c>
      <c r="X27" s="334" t="str">
        <f t="shared" si="18"/>
        <v/>
      </c>
      <c r="Y27" s="335">
        <f t="shared" si="8"/>
        <v>0</v>
      </c>
      <c r="Z27" s="336">
        <f t="shared" si="19"/>
        <v>0</v>
      </c>
      <c r="AA27" s="337"/>
      <c r="AB27" s="338"/>
      <c r="AC27" s="338"/>
      <c r="AE27" s="340">
        <f t="shared" si="20"/>
        <v>0</v>
      </c>
      <c r="AF27" s="340"/>
    </row>
    <row r="28" spans="1:32" s="339" customFormat="1" ht="24.75" customHeight="1" x14ac:dyDescent="0.25">
      <c r="A28" s="315">
        <v>25</v>
      </c>
      <c r="B28" s="341"/>
      <c r="C28" s="341"/>
      <c r="D28" s="341"/>
      <c r="E28" s="342"/>
      <c r="F28" s="343"/>
      <c r="G28" s="344"/>
      <c r="H28" s="345"/>
      <c r="I28" s="345"/>
      <c r="J28" s="346"/>
      <c r="K28" s="322">
        <f t="shared" si="0"/>
        <v>0</v>
      </c>
      <c r="L28" s="323">
        <f t="shared" si="31"/>
        <v>0</v>
      </c>
      <c r="M28" s="324">
        <f t="shared" si="32"/>
        <v>0</v>
      </c>
      <c r="N28" s="325" t="str">
        <f t="shared" si="1"/>
        <v/>
      </c>
      <c r="O28" s="326">
        <f t="shared" si="2"/>
        <v>0</v>
      </c>
      <c r="P28" s="327">
        <f t="shared" si="3"/>
        <v>0</v>
      </c>
      <c r="Q28" s="328">
        <f t="shared" si="33"/>
        <v>0</v>
      </c>
      <c r="R28" s="329" t="str">
        <f t="shared" si="34"/>
        <v/>
      </c>
      <c r="S28" s="330">
        <f t="shared" si="4"/>
        <v>0</v>
      </c>
      <c r="T28" s="331">
        <f t="shared" si="35"/>
        <v>0</v>
      </c>
      <c r="U28" s="332"/>
      <c r="V28" s="333">
        <f t="shared" si="16"/>
        <v>0</v>
      </c>
      <c r="W28" s="328">
        <f t="shared" si="17"/>
        <v>0</v>
      </c>
      <c r="X28" s="334" t="str">
        <f t="shared" si="18"/>
        <v/>
      </c>
      <c r="Y28" s="335">
        <f t="shared" si="8"/>
        <v>0</v>
      </c>
      <c r="Z28" s="336">
        <f t="shared" si="19"/>
        <v>0</v>
      </c>
      <c r="AA28" s="337"/>
      <c r="AB28" s="338"/>
      <c r="AC28" s="338"/>
      <c r="AE28" s="340">
        <f t="shared" si="20"/>
        <v>0</v>
      </c>
      <c r="AF28" s="340"/>
    </row>
    <row r="29" spans="1:32" s="339" customFormat="1" ht="24.75" customHeight="1" x14ac:dyDescent="0.25">
      <c r="A29" s="315">
        <v>26</v>
      </c>
      <c r="B29" s="341"/>
      <c r="C29" s="341"/>
      <c r="D29" s="341"/>
      <c r="E29" s="342"/>
      <c r="F29" s="343"/>
      <c r="G29" s="344"/>
      <c r="H29" s="345"/>
      <c r="I29" s="345"/>
      <c r="J29" s="346"/>
      <c r="K29" s="322">
        <f t="shared" si="0"/>
        <v>0</v>
      </c>
      <c r="L29" s="323">
        <f t="shared" si="31"/>
        <v>0</v>
      </c>
      <c r="M29" s="324">
        <f t="shared" si="32"/>
        <v>0</v>
      </c>
      <c r="N29" s="325" t="str">
        <f t="shared" si="1"/>
        <v/>
      </c>
      <c r="O29" s="326">
        <f t="shared" si="2"/>
        <v>0</v>
      </c>
      <c r="P29" s="327">
        <f t="shared" si="3"/>
        <v>0</v>
      </c>
      <c r="Q29" s="328">
        <f t="shared" si="33"/>
        <v>0</v>
      </c>
      <c r="R29" s="329" t="str">
        <f t="shared" si="34"/>
        <v/>
      </c>
      <c r="S29" s="330">
        <f t="shared" si="4"/>
        <v>0</v>
      </c>
      <c r="T29" s="331">
        <f t="shared" si="35"/>
        <v>0</v>
      </c>
      <c r="U29" s="332"/>
      <c r="V29" s="333">
        <f t="shared" si="16"/>
        <v>0</v>
      </c>
      <c r="W29" s="328">
        <f t="shared" si="17"/>
        <v>0</v>
      </c>
      <c r="X29" s="334" t="str">
        <f t="shared" si="18"/>
        <v/>
      </c>
      <c r="Y29" s="335">
        <f t="shared" si="8"/>
        <v>0</v>
      </c>
      <c r="Z29" s="336">
        <f t="shared" si="19"/>
        <v>0</v>
      </c>
      <c r="AA29" s="337"/>
      <c r="AB29" s="338"/>
      <c r="AC29" s="338"/>
      <c r="AE29" s="340">
        <f t="shared" si="20"/>
        <v>0</v>
      </c>
      <c r="AF29" s="340"/>
    </row>
    <row r="30" spans="1:32" s="339" customFormat="1" ht="24.75" customHeight="1" x14ac:dyDescent="0.25">
      <c r="A30" s="315">
        <v>27</v>
      </c>
      <c r="B30" s="341"/>
      <c r="C30" s="341"/>
      <c r="D30" s="341"/>
      <c r="E30" s="342"/>
      <c r="F30" s="343"/>
      <c r="G30" s="344"/>
      <c r="H30" s="345"/>
      <c r="I30" s="345"/>
      <c r="J30" s="346"/>
      <c r="K30" s="322">
        <f t="shared" si="0"/>
        <v>0</v>
      </c>
      <c r="L30" s="323">
        <f t="shared" si="31"/>
        <v>0</v>
      </c>
      <c r="M30" s="324">
        <f t="shared" si="32"/>
        <v>0</v>
      </c>
      <c r="N30" s="325" t="str">
        <f t="shared" si="1"/>
        <v/>
      </c>
      <c r="O30" s="326">
        <f t="shared" si="2"/>
        <v>0</v>
      </c>
      <c r="P30" s="327">
        <f t="shared" si="3"/>
        <v>0</v>
      </c>
      <c r="Q30" s="328">
        <f t="shared" si="33"/>
        <v>0</v>
      </c>
      <c r="R30" s="329" t="str">
        <f t="shared" si="34"/>
        <v/>
      </c>
      <c r="S30" s="330">
        <f t="shared" si="4"/>
        <v>0</v>
      </c>
      <c r="T30" s="331">
        <f t="shared" si="35"/>
        <v>0</v>
      </c>
      <c r="U30" s="332"/>
      <c r="V30" s="333">
        <f t="shared" si="16"/>
        <v>0</v>
      </c>
      <c r="W30" s="328">
        <f t="shared" si="17"/>
        <v>0</v>
      </c>
      <c r="X30" s="334" t="str">
        <f t="shared" si="18"/>
        <v/>
      </c>
      <c r="Y30" s="335">
        <f t="shared" si="8"/>
        <v>0</v>
      </c>
      <c r="Z30" s="336">
        <f t="shared" si="19"/>
        <v>0</v>
      </c>
      <c r="AA30" s="337"/>
      <c r="AB30" s="338"/>
      <c r="AC30" s="338"/>
      <c r="AE30" s="340">
        <f t="shared" si="20"/>
        <v>0</v>
      </c>
      <c r="AF30" s="340"/>
    </row>
    <row r="31" spans="1:32" s="339" customFormat="1" ht="24.75" customHeight="1" x14ac:dyDescent="0.25">
      <c r="A31" s="315">
        <v>28</v>
      </c>
      <c r="B31" s="341"/>
      <c r="C31" s="341"/>
      <c r="D31" s="341"/>
      <c r="E31" s="342"/>
      <c r="F31" s="343"/>
      <c r="G31" s="344"/>
      <c r="H31" s="345"/>
      <c r="I31" s="345"/>
      <c r="J31" s="346"/>
      <c r="K31" s="322">
        <f t="shared" si="0"/>
        <v>0</v>
      </c>
      <c r="L31" s="323">
        <f t="shared" si="31"/>
        <v>0</v>
      </c>
      <c r="M31" s="324">
        <f t="shared" si="32"/>
        <v>0</v>
      </c>
      <c r="N31" s="325" t="str">
        <f t="shared" si="1"/>
        <v/>
      </c>
      <c r="O31" s="326">
        <f t="shared" si="2"/>
        <v>0</v>
      </c>
      <c r="P31" s="327">
        <f t="shared" si="3"/>
        <v>0</v>
      </c>
      <c r="Q31" s="328">
        <f t="shared" si="33"/>
        <v>0</v>
      </c>
      <c r="R31" s="329" t="str">
        <f t="shared" si="34"/>
        <v/>
      </c>
      <c r="S31" s="330">
        <f t="shared" si="4"/>
        <v>0</v>
      </c>
      <c r="T31" s="331">
        <f t="shared" si="35"/>
        <v>0</v>
      </c>
      <c r="U31" s="332"/>
      <c r="V31" s="333">
        <f t="shared" si="16"/>
        <v>0</v>
      </c>
      <c r="W31" s="328">
        <f t="shared" si="17"/>
        <v>0</v>
      </c>
      <c r="X31" s="334" t="str">
        <f t="shared" si="18"/>
        <v/>
      </c>
      <c r="Y31" s="335">
        <f t="shared" si="8"/>
        <v>0</v>
      </c>
      <c r="Z31" s="336">
        <f t="shared" si="19"/>
        <v>0</v>
      </c>
      <c r="AA31" s="337"/>
      <c r="AB31" s="338"/>
      <c r="AC31" s="338"/>
      <c r="AE31" s="340">
        <f t="shared" si="20"/>
        <v>0</v>
      </c>
      <c r="AF31" s="340"/>
    </row>
    <row r="32" spans="1:32" s="339" customFormat="1" ht="24.75" customHeight="1" x14ac:dyDescent="0.25">
      <c r="A32" s="315">
        <v>29</v>
      </c>
      <c r="B32" s="341"/>
      <c r="C32" s="341"/>
      <c r="D32" s="341"/>
      <c r="E32" s="342"/>
      <c r="F32" s="343"/>
      <c r="G32" s="344"/>
      <c r="H32" s="345"/>
      <c r="I32" s="345"/>
      <c r="J32" s="346"/>
      <c r="K32" s="322">
        <f t="shared" si="0"/>
        <v>0</v>
      </c>
      <c r="L32" s="323">
        <f t="shared" si="31"/>
        <v>0</v>
      </c>
      <c r="M32" s="324">
        <f t="shared" si="32"/>
        <v>0</v>
      </c>
      <c r="N32" s="325" t="str">
        <f t="shared" si="1"/>
        <v/>
      </c>
      <c r="O32" s="326">
        <f t="shared" si="2"/>
        <v>0</v>
      </c>
      <c r="P32" s="327">
        <f t="shared" si="3"/>
        <v>0</v>
      </c>
      <c r="Q32" s="328">
        <f t="shared" si="33"/>
        <v>0</v>
      </c>
      <c r="R32" s="329" t="str">
        <f t="shared" si="34"/>
        <v/>
      </c>
      <c r="S32" s="330">
        <f t="shared" si="4"/>
        <v>0</v>
      </c>
      <c r="T32" s="331">
        <f t="shared" si="35"/>
        <v>0</v>
      </c>
      <c r="U32" s="332"/>
      <c r="V32" s="333">
        <f t="shared" si="16"/>
        <v>0</v>
      </c>
      <c r="W32" s="328">
        <f t="shared" si="17"/>
        <v>0</v>
      </c>
      <c r="X32" s="334" t="str">
        <f t="shared" si="18"/>
        <v/>
      </c>
      <c r="Y32" s="335">
        <f t="shared" si="8"/>
        <v>0</v>
      </c>
      <c r="Z32" s="336">
        <f t="shared" si="19"/>
        <v>0</v>
      </c>
      <c r="AA32" s="337"/>
      <c r="AB32" s="338"/>
      <c r="AC32" s="338"/>
      <c r="AE32" s="340">
        <f t="shared" si="20"/>
        <v>0</v>
      </c>
      <c r="AF32" s="340"/>
    </row>
    <row r="33" spans="1:32" s="339" customFormat="1" ht="24.75" customHeight="1" x14ac:dyDescent="0.25">
      <c r="A33" s="315">
        <v>30</v>
      </c>
      <c r="B33" s="341"/>
      <c r="C33" s="341"/>
      <c r="D33" s="341"/>
      <c r="E33" s="342"/>
      <c r="F33" s="343"/>
      <c r="G33" s="344"/>
      <c r="H33" s="345"/>
      <c r="I33" s="345"/>
      <c r="J33" s="346"/>
      <c r="K33" s="322">
        <f t="shared" si="0"/>
        <v>0</v>
      </c>
      <c r="L33" s="323">
        <f t="shared" si="31"/>
        <v>0</v>
      </c>
      <c r="M33" s="324">
        <f t="shared" si="32"/>
        <v>0</v>
      </c>
      <c r="N33" s="325" t="str">
        <f t="shared" si="1"/>
        <v/>
      </c>
      <c r="O33" s="326">
        <f t="shared" si="2"/>
        <v>0</v>
      </c>
      <c r="P33" s="327">
        <f t="shared" si="3"/>
        <v>0</v>
      </c>
      <c r="Q33" s="328">
        <f t="shared" si="33"/>
        <v>0</v>
      </c>
      <c r="R33" s="329" t="str">
        <f t="shared" si="34"/>
        <v/>
      </c>
      <c r="S33" s="330">
        <f t="shared" si="4"/>
        <v>0</v>
      </c>
      <c r="T33" s="331">
        <f t="shared" si="35"/>
        <v>0</v>
      </c>
      <c r="U33" s="332"/>
      <c r="V33" s="333">
        <f t="shared" si="16"/>
        <v>0</v>
      </c>
      <c r="W33" s="328">
        <f t="shared" si="17"/>
        <v>0</v>
      </c>
      <c r="X33" s="334" t="str">
        <f t="shared" si="18"/>
        <v/>
      </c>
      <c r="Y33" s="335">
        <f t="shared" si="8"/>
        <v>0</v>
      </c>
      <c r="Z33" s="336">
        <f t="shared" si="19"/>
        <v>0</v>
      </c>
      <c r="AA33" s="337"/>
      <c r="AB33" s="338"/>
      <c r="AC33" s="338"/>
      <c r="AE33" s="340">
        <f t="shared" si="20"/>
        <v>0</v>
      </c>
      <c r="AF33" s="340"/>
    </row>
    <row r="34" spans="1:32" s="339" customFormat="1" ht="24.75" customHeight="1" x14ac:dyDescent="0.25">
      <c r="A34" s="315">
        <v>31</v>
      </c>
      <c r="B34" s="341"/>
      <c r="C34" s="341"/>
      <c r="D34" s="341"/>
      <c r="E34" s="342"/>
      <c r="F34" s="343"/>
      <c r="G34" s="344"/>
      <c r="H34" s="345"/>
      <c r="I34" s="345"/>
      <c r="J34" s="346"/>
      <c r="K34" s="322">
        <f t="shared" si="0"/>
        <v>0</v>
      </c>
      <c r="L34" s="323">
        <f t="shared" si="31"/>
        <v>0</v>
      </c>
      <c r="M34" s="324">
        <f t="shared" si="32"/>
        <v>0</v>
      </c>
      <c r="N34" s="325" t="str">
        <f t="shared" si="1"/>
        <v/>
      </c>
      <c r="O34" s="326">
        <f t="shared" si="2"/>
        <v>0</v>
      </c>
      <c r="P34" s="327">
        <f t="shared" si="3"/>
        <v>0</v>
      </c>
      <c r="Q34" s="328">
        <f t="shared" si="33"/>
        <v>0</v>
      </c>
      <c r="R34" s="329" t="str">
        <f t="shared" si="34"/>
        <v/>
      </c>
      <c r="S34" s="330">
        <f t="shared" si="4"/>
        <v>0</v>
      </c>
      <c r="T34" s="331">
        <f t="shared" si="35"/>
        <v>0</v>
      </c>
      <c r="U34" s="332"/>
      <c r="V34" s="333">
        <f t="shared" si="16"/>
        <v>0</v>
      </c>
      <c r="W34" s="328">
        <f t="shared" si="17"/>
        <v>0</v>
      </c>
      <c r="X34" s="334" t="str">
        <f t="shared" si="18"/>
        <v/>
      </c>
      <c r="Y34" s="335">
        <f t="shared" si="8"/>
        <v>0</v>
      </c>
      <c r="Z34" s="336">
        <f t="shared" si="19"/>
        <v>0</v>
      </c>
      <c r="AA34" s="337"/>
      <c r="AB34" s="338"/>
      <c r="AC34" s="338"/>
      <c r="AE34" s="340">
        <f t="shared" si="20"/>
        <v>0</v>
      </c>
      <c r="AF34" s="340"/>
    </row>
    <row r="35" spans="1:32" s="339" customFormat="1" ht="24.75" customHeight="1" x14ac:dyDescent="0.25">
      <c r="A35" s="315">
        <v>32</v>
      </c>
      <c r="B35" s="341"/>
      <c r="C35" s="341"/>
      <c r="D35" s="341"/>
      <c r="E35" s="342"/>
      <c r="F35" s="343"/>
      <c r="G35" s="344"/>
      <c r="H35" s="345"/>
      <c r="I35" s="345"/>
      <c r="J35" s="346"/>
      <c r="K35" s="322">
        <f t="shared" si="0"/>
        <v>0</v>
      </c>
      <c r="L35" s="323">
        <f t="shared" si="31"/>
        <v>0</v>
      </c>
      <c r="M35" s="324">
        <f t="shared" si="32"/>
        <v>0</v>
      </c>
      <c r="N35" s="325" t="str">
        <f t="shared" si="1"/>
        <v/>
      </c>
      <c r="O35" s="326">
        <f t="shared" si="2"/>
        <v>0</v>
      </c>
      <c r="P35" s="327">
        <f t="shared" si="3"/>
        <v>0</v>
      </c>
      <c r="Q35" s="328">
        <f t="shared" si="33"/>
        <v>0</v>
      </c>
      <c r="R35" s="329" t="str">
        <f t="shared" si="34"/>
        <v/>
      </c>
      <c r="S35" s="330">
        <f t="shared" si="4"/>
        <v>0</v>
      </c>
      <c r="T35" s="331">
        <f t="shared" si="35"/>
        <v>0</v>
      </c>
      <c r="U35" s="332"/>
      <c r="V35" s="333">
        <f t="shared" si="16"/>
        <v>0</v>
      </c>
      <c r="W35" s="328">
        <f t="shared" si="17"/>
        <v>0</v>
      </c>
      <c r="X35" s="334" t="str">
        <f t="shared" si="18"/>
        <v/>
      </c>
      <c r="Y35" s="335">
        <f t="shared" si="8"/>
        <v>0</v>
      </c>
      <c r="Z35" s="336">
        <f t="shared" si="19"/>
        <v>0</v>
      </c>
      <c r="AA35" s="337"/>
      <c r="AB35" s="338"/>
      <c r="AC35" s="338"/>
      <c r="AE35" s="340">
        <f t="shared" si="20"/>
        <v>0</v>
      </c>
      <c r="AF35" s="340"/>
    </row>
    <row r="36" spans="1:32" s="339" customFormat="1" ht="24.75" customHeight="1" x14ac:dyDescent="0.25">
      <c r="A36" s="315">
        <v>33</v>
      </c>
      <c r="B36" s="341"/>
      <c r="C36" s="341"/>
      <c r="D36" s="341"/>
      <c r="E36" s="342"/>
      <c r="F36" s="343"/>
      <c r="G36" s="344"/>
      <c r="H36" s="345"/>
      <c r="I36" s="345"/>
      <c r="J36" s="346"/>
      <c r="K36" s="322">
        <f t="shared" si="0"/>
        <v>0</v>
      </c>
      <c r="L36" s="323">
        <f t="shared" si="31"/>
        <v>0</v>
      </c>
      <c r="M36" s="324">
        <f t="shared" si="32"/>
        <v>0</v>
      </c>
      <c r="N36" s="325" t="str">
        <f t="shared" si="1"/>
        <v/>
      </c>
      <c r="O36" s="326">
        <f t="shared" si="2"/>
        <v>0</v>
      </c>
      <c r="P36" s="327">
        <f t="shared" si="3"/>
        <v>0</v>
      </c>
      <c r="Q36" s="328">
        <f t="shared" si="33"/>
        <v>0</v>
      </c>
      <c r="R36" s="329" t="str">
        <f t="shared" si="34"/>
        <v/>
      </c>
      <c r="S36" s="330">
        <f t="shared" si="4"/>
        <v>0</v>
      </c>
      <c r="T36" s="331">
        <f t="shared" si="35"/>
        <v>0</v>
      </c>
      <c r="U36" s="332"/>
      <c r="V36" s="333">
        <f t="shared" si="16"/>
        <v>0</v>
      </c>
      <c r="W36" s="328">
        <f t="shared" ref="W36" si="36">Q36</f>
        <v>0</v>
      </c>
      <c r="X36" s="334" t="str">
        <f t="shared" si="18"/>
        <v/>
      </c>
      <c r="Y36" s="335">
        <f t="shared" si="8"/>
        <v>0</v>
      </c>
      <c r="Z36" s="336">
        <f t="shared" si="19"/>
        <v>0</v>
      </c>
      <c r="AA36" s="337"/>
      <c r="AB36" s="338"/>
      <c r="AC36" s="338"/>
      <c r="AE36" s="340">
        <f t="shared" ref="AE36" si="37">+F36+G36</f>
        <v>0</v>
      </c>
      <c r="AF36" s="340"/>
    </row>
    <row r="37" spans="1:32" s="339" customFormat="1" ht="24.75" customHeight="1" x14ac:dyDescent="0.25">
      <c r="A37" s="315">
        <v>34</v>
      </c>
      <c r="B37" s="341"/>
      <c r="C37" s="341"/>
      <c r="D37" s="341"/>
      <c r="E37" s="342"/>
      <c r="F37" s="343"/>
      <c r="G37" s="344"/>
      <c r="H37" s="345"/>
      <c r="I37" s="345"/>
      <c r="J37" s="346"/>
      <c r="K37" s="322">
        <f t="shared" si="0"/>
        <v>0</v>
      </c>
      <c r="L37" s="323">
        <f t="shared" si="31"/>
        <v>0</v>
      </c>
      <c r="M37" s="324">
        <f t="shared" si="32"/>
        <v>0</v>
      </c>
      <c r="N37" s="325" t="str">
        <f t="shared" si="1"/>
        <v/>
      </c>
      <c r="O37" s="326">
        <f t="shared" si="2"/>
        <v>0</v>
      </c>
      <c r="P37" s="327">
        <f t="shared" si="3"/>
        <v>0</v>
      </c>
      <c r="Q37" s="328">
        <f t="shared" si="33"/>
        <v>0</v>
      </c>
      <c r="R37" s="329" t="str">
        <f t="shared" si="34"/>
        <v/>
      </c>
      <c r="S37" s="330">
        <f t="shared" si="4"/>
        <v>0</v>
      </c>
      <c r="T37" s="331">
        <f t="shared" si="35"/>
        <v>0</v>
      </c>
      <c r="U37" s="332"/>
      <c r="V37" s="333">
        <f t="shared" ref="V37:V67" si="38">IF($Z$2&gt;0,(1-$Z$2)*P37,P37)</f>
        <v>0</v>
      </c>
      <c r="W37" s="328">
        <f t="shared" ref="W37:W67" si="39">Q37</f>
        <v>0</v>
      </c>
      <c r="X37" s="334" t="str">
        <f t="shared" ref="X37:X67" si="40">IF(0.1&gt;V37,(IF(V37&gt;0.00001,"עצור: אחוז תעסוקה נמוך מ-10%","")),(IF(AND($Z$2&gt;0,V37&gt;0),(IF(($Z$2*P37=V37),"קיצוץ אחיד","נא להזין נימוק")),(IF((V37-P37=0),(IF((W37-Q37=0),"","נא להזין נימוק")),"נא להזין נימוק")))))</f>
        <v/>
      </c>
      <c r="Y37" s="335">
        <f t="shared" si="8"/>
        <v>0</v>
      </c>
      <c r="Z37" s="336">
        <f t="shared" ref="Z37:Z67" si="41">O37*V37*W37/12</f>
        <v>0</v>
      </c>
      <c r="AA37" s="337"/>
      <c r="AB37" s="338"/>
      <c r="AC37" s="338"/>
      <c r="AE37" s="340">
        <f t="shared" ref="AE37:AE67" si="42">+F37+G37</f>
        <v>0</v>
      </c>
      <c r="AF37" s="340"/>
    </row>
    <row r="38" spans="1:32" s="339" customFormat="1" ht="24.75" customHeight="1" x14ac:dyDescent="0.25">
      <c r="A38" s="315">
        <v>35</v>
      </c>
      <c r="B38" s="341"/>
      <c r="C38" s="341"/>
      <c r="D38" s="341"/>
      <c r="E38" s="342"/>
      <c r="F38" s="343"/>
      <c r="G38" s="344"/>
      <c r="H38" s="345"/>
      <c r="I38" s="345"/>
      <c r="J38" s="346"/>
      <c r="K38" s="322">
        <f t="shared" si="0"/>
        <v>0</v>
      </c>
      <c r="L38" s="323">
        <f t="shared" ref="L38" si="43">J38*I38*H38/12</f>
        <v>0</v>
      </c>
      <c r="M38" s="324">
        <f t="shared" ref="M38" si="44">(F38+G38)*J38</f>
        <v>0</v>
      </c>
      <c r="N38" s="325" t="str">
        <f t="shared" si="1"/>
        <v/>
      </c>
      <c r="O38" s="326">
        <f t="shared" si="2"/>
        <v>0</v>
      </c>
      <c r="P38" s="327">
        <f t="shared" si="3"/>
        <v>0</v>
      </c>
      <c r="Q38" s="328">
        <f t="shared" ref="Q38" si="45">J38</f>
        <v>0</v>
      </c>
      <c r="R38" s="329" t="str">
        <f t="shared" ref="R38" si="46">IF(AND(E38=6,O38&lt;H38,H38&gt;0.333333),"סגל אקדמי: משרה עד-33%",IF(0.1&gt;P38,(IF(P38&gt;0.00001,"עצור: אחוז תעסוקה נמוך מ-10%","")),(IF(AND($T$2&gt;0,$T$2&lt;1,P38&gt;0),(IF(($T$2*I38=P38),"קיצוץ אחיד","נא להזין נימוק")),(IF((P38-I38=0),(IF((Q38-J38=0),"","נא להזין נימוק")),"נא להזין נימוק"))))))</f>
        <v/>
      </c>
      <c r="S38" s="330">
        <f t="shared" si="4"/>
        <v>0</v>
      </c>
      <c r="T38" s="331">
        <f t="shared" ref="T38" si="47">O38*P38*Q38/12</f>
        <v>0</v>
      </c>
      <c r="U38" s="332"/>
      <c r="V38" s="333">
        <f t="shared" si="38"/>
        <v>0</v>
      </c>
      <c r="W38" s="328">
        <f t="shared" si="39"/>
        <v>0</v>
      </c>
      <c r="X38" s="334" t="str">
        <f t="shared" si="40"/>
        <v/>
      </c>
      <c r="Y38" s="335">
        <f t="shared" si="8"/>
        <v>0</v>
      </c>
      <c r="Z38" s="336">
        <f t="shared" si="41"/>
        <v>0</v>
      </c>
      <c r="AA38" s="337"/>
      <c r="AB38" s="338"/>
      <c r="AC38" s="338"/>
      <c r="AE38" s="340">
        <f t="shared" si="42"/>
        <v>0</v>
      </c>
      <c r="AF38" s="340"/>
    </row>
    <row r="39" spans="1:32" s="339" customFormat="1" ht="24.75" customHeight="1" x14ac:dyDescent="0.25">
      <c r="A39" s="315">
        <v>36</v>
      </c>
      <c r="B39" s="341"/>
      <c r="C39" s="341"/>
      <c r="D39" s="341"/>
      <c r="E39" s="342"/>
      <c r="F39" s="343"/>
      <c r="G39" s="344"/>
      <c r="H39" s="345"/>
      <c r="I39" s="345"/>
      <c r="J39" s="346"/>
      <c r="K39" s="322">
        <f t="shared" si="0"/>
        <v>0</v>
      </c>
      <c r="L39" s="323">
        <f t="shared" ref="L39" si="48">J39*I39*H39/12</f>
        <v>0</v>
      </c>
      <c r="M39" s="324">
        <f t="shared" ref="M39" si="49">(F39+G39)*J39</f>
        <v>0</v>
      </c>
      <c r="N39" s="325" t="str">
        <f t="shared" si="1"/>
        <v/>
      </c>
      <c r="O39" s="326">
        <f t="shared" si="2"/>
        <v>0</v>
      </c>
      <c r="P39" s="327">
        <f t="shared" si="3"/>
        <v>0</v>
      </c>
      <c r="Q39" s="328">
        <f t="shared" ref="Q39" si="50">J39</f>
        <v>0</v>
      </c>
      <c r="R39" s="329" t="str">
        <f t="shared" ref="R39" si="51">IF(AND(E39=6,O39&lt;H39,H39&gt;0.333333),"סגל אקדמי: משרה עד-33%",IF(0.1&gt;P39,(IF(P39&gt;0.00001,"עצור: אחוז תעסוקה נמוך מ-10%","")),(IF(AND($T$2&gt;0,$T$2&lt;1,P39&gt;0),(IF(($T$2*I39=P39),"קיצוץ אחיד","נא להזין נימוק")),(IF((P39-I39=0),(IF((Q39-J39=0),"","נא להזין נימוק")),"נא להזין נימוק"))))))</f>
        <v/>
      </c>
      <c r="S39" s="330">
        <f t="shared" si="4"/>
        <v>0</v>
      </c>
      <c r="T39" s="331">
        <f t="shared" ref="T39" si="52">O39*P39*Q39/12</f>
        <v>0</v>
      </c>
      <c r="U39" s="332"/>
      <c r="V39" s="333">
        <f t="shared" si="38"/>
        <v>0</v>
      </c>
      <c r="W39" s="328">
        <f t="shared" si="39"/>
        <v>0</v>
      </c>
      <c r="X39" s="334" t="str">
        <f t="shared" si="40"/>
        <v/>
      </c>
      <c r="Y39" s="335">
        <f t="shared" si="8"/>
        <v>0</v>
      </c>
      <c r="Z39" s="336">
        <f t="shared" si="41"/>
        <v>0</v>
      </c>
      <c r="AA39" s="337"/>
      <c r="AB39" s="338"/>
      <c r="AC39" s="338"/>
      <c r="AE39" s="340">
        <f t="shared" si="42"/>
        <v>0</v>
      </c>
      <c r="AF39" s="340"/>
    </row>
    <row r="40" spans="1:32" s="339" customFormat="1" ht="24.75" customHeight="1" x14ac:dyDescent="0.25">
      <c r="A40" s="315">
        <v>37</v>
      </c>
      <c r="B40" s="341"/>
      <c r="C40" s="341"/>
      <c r="D40" s="341"/>
      <c r="E40" s="342"/>
      <c r="F40" s="343"/>
      <c r="G40" s="344"/>
      <c r="H40" s="345"/>
      <c r="I40" s="345"/>
      <c r="J40" s="346"/>
      <c r="K40" s="322">
        <f t="shared" si="0"/>
        <v>0</v>
      </c>
      <c r="L40" s="323">
        <f t="shared" ref="L40:L68" si="53">J40*I40*H40/12</f>
        <v>0</v>
      </c>
      <c r="M40" s="324">
        <f t="shared" ref="M40:M68" si="54">(F40+G40)*J40</f>
        <v>0</v>
      </c>
      <c r="N40" s="325" t="str">
        <f t="shared" si="1"/>
        <v/>
      </c>
      <c r="O40" s="326">
        <f t="shared" si="2"/>
        <v>0</v>
      </c>
      <c r="P40" s="327">
        <f t="shared" si="3"/>
        <v>0</v>
      </c>
      <c r="Q40" s="328">
        <f t="shared" ref="Q40:Q68" si="55">J40</f>
        <v>0</v>
      </c>
      <c r="R40" s="329" t="str">
        <f t="shared" ref="R40:R68" si="56">IF(AND(E40=6,O40&lt;H40,H40&gt;0.333333),"סגל אקדמי: משרה עד-33%",IF(0.1&gt;P40,(IF(P40&gt;0.00001,"עצור: אחוז תעסוקה נמוך מ-10%","")),(IF(AND($T$2&gt;0,$T$2&lt;1,P40&gt;0),(IF(($T$2*I40=P40),"קיצוץ אחיד","נא להזין נימוק")),(IF((P40-I40=0),(IF((Q40-J40=0),"","נא להזין נימוק")),"נא להזין נימוק"))))))</f>
        <v/>
      </c>
      <c r="S40" s="330">
        <f t="shared" si="4"/>
        <v>0</v>
      </c>
      <c r="T40" s="331">
        <f t="shared" ref="T40:T68" si="57">O40*P40*Q40/12</f>
        <v>0</v>
      </c>
      <c r="U40" s="332"/>
      <c r="V40" s="333">
        <f t="shared" si="38"/>
        <v>0</v>
      </c>
      <c r="W40" s="328">
        <f t="shared" si="39"/>
        <v>0</v>
      </c>
      <c r="X40" s="334" t="str">
        <f t="shared" si="40"/>
        <v/>
      </c>
      <c r="Y40" s="335">
        <f t="shared" si="8"/>
        <v>0</v>
      </c>
      <c r="Z40" s="336">
        <f t="shared" si="41"/>
        <v>0</v>
      </c>
      <c r="AA40" s="337"/>
      <c r="AB40" s="338"/>
      <c r="AC40" s="338"/>
      <c r="AE40" s="340">
        <f t="shared" si="42"/>
        <v>0</v>
      </c>
      <c r="AF40" s="340"/>
    </row>
    <row r="41" spans="1:32" s="339" customFormat="1" ht="24.75" customHeight="1" x14ac:dyDescent="0.25">
      <c r="A41" s="315">
        <v>38</v>
      </c>
      <c r="B41" s="341"/>
      <c r="C41" s="341"/>
      <c r="D41" s="341"/>
      <c r="E41" s="342"/>
      <c r="F41" s="343"/>
      <c r="G41" s="344"/>
      <c r="H41" s="345"/>
      <c r="I41" s="345"/>
      <c r="J41" s="346"/>
      <c r="K41" s="322">
        <f t="shared" si="0"/>
        <v>0</v>
      </c>
      <c r="L41" s="323">
        <f t="shared" si="53"/>
        <v>0</v>
      </c>
      <c r="M41" s="324">
        <f t="shared" si="54"/>
        <v>0</v>
      </c>
      <c r="N41" s="325" t="str">
        <f t="shared" si="1"/>
        <v/>
      </c>
      <c r="O41" s="326">
        <f t="shared" si="2"/>
        <v>0</v>
      </c>
      <c r="P41" s="327">
        <f t="shared" si="3"/>
        <v>0</v>
      </c>
      <c r="Q41" s="328">
        <f t="shared" si="55"/>
        <v>0</v>
      </c>
      <c r="R41" s="329" t="str">
        <f t="shared" si="56"/>
        <v/>
      </c>
      <c r="S41" s="330">
        <f t="shared" si="4"/>
        <v>0</v>
      </c>
      <c r="T41" s="331">
        <f t="shared" si="57"/>
        <v>0</v>
      </c>
      <c r="U41" s="332"/>
      <c r="V41" s="333">
        <f t="shared" si="38"/>
        <v>0</v>
      </c>
      <c r="W41" s="328">
        <f t="shared" si="39"/>
        <v>0</v>
      </c>
      <c r="X41" s="334" t="str">
        <f t="shared" si="40"/>
        <v/>
      </c>
      <c r="Y41" s="335">
        <f t="shared" si="8"/>
        <v>0</v>
      </c>
      <c r="Z41" s="336">
        <f t="shared" si="41"/>
        <v>0</v>
      </c>
      <c r="AA41" s="337"/>
      <c r="AB41" s="338"/>
      <c r="AC41" s="338"/>
      <c r="AE41" s="340">
        <f t="shared" si="42"/>
        <v>0</v>
      </c>
      <c r="AF41" s="340"/>
    </row>
    <row r="42" spans="1:32" s="339" customFormat="1" ht="24.75" customHeight="1" x14ac:dyDescent="0.25">
      <c r="A42" s="315">
        <v>39</v>
      </c>
      <c r="B42" s="341"/>
      <c r="C42" s="341"/>
      <c r="D42" s="341"/>
      <c r="E42" s="342"/>
      <c r="F42" s="343"/>
      <c r="G42" s="344"/>
      <c r="H42" s="345"/>
      <c r="I42" s="345"/>
      <c r="J42" s="346"/>
      <c r="K42" s="322">
        <f t="shared" si="0"/>
        <v>0</v>
      </c>
      <c r="L42" s="323">
        <f t="shared" si="53"/>
        <v>0</v>
      </c>
      <c r="M42" s="324">
        <f t="shared" si="54"/>
        <v>0</v>
      </c>
      <c r="N42" s="325" t="str">
        <f t="shared" si="1"/>
        <v/>
      </c>
      <c r="O42" s="326">
        <f t="shared" si="2"/>
        <v>0</v>
      </c>
      <c r="P42" s="327">
        <f t="shared" si="3"/>
        <v>0</v>
      </c>
      <c r="Q42" s="328">
        <f t="shared" si="55"/>
        <v>0</v>
      </c>
      <c r="R42" s="329" t="str">
        <f t="shared" si="56"/>
        <v/>
      </c>
      <c r="S42" s="330">
        <f t="shared" si="4"/>
        <v>0</v>
      </c>
      <c r="T42" s="331">
        <f t="shared" si="57"/>
        <v>0</v>
      </c>
      <c r="U42" s="332"/>
      <c r="V42" s="333">
        <f t="shared" si="38"/>
        <v>0</v>
      </c>
      <c r="W42" s="328">
        <f t="shared" si="39"/>
        <v>0</v>
      </c>
      <c r="X42" s="334" t="str">
        <f t="shared" si="40"/>
        <v/>
      </c>
      <c r="Y42" s="335">
        <f t="shared" si="8"/>
        <v>0</v>
      </c>
      <c r="Z42" s="336">
        <f t="shared" si="41"/>
        <v>0</v>
      </c>
      <c r="AA42" s="337"/>
      <c r="AB42" s="338"/>
      <c r="AC42" s="338"/>
      <c r="AE42" s="340">
        <f t="shared" si="42"/>
        <v>0</v>
      </c>
      <c r="AF42" s="340"/>
    </row>
    <row r="43" spans="1:32" s="339" customFormat="1" ht="24.75" customHeight="1" thickBot="1" x14ac:dyDescent="0.3">
      <c r="A43" s="315">
        <v>40</v>
      </c>
      <c r="B43" s="341"/>
      <c r="C43" s="341"/>
      <c r="D43" s="341"/>
      <c r="E43" s="342"/>
      <c r="F43" s="343"/>
      <c r="G43" s="344"/>
      <c r="H43" s="345"/>
      <c r="I43" s="345"/>
      <c r="J43" s="346"/>
      <c r="K43" s="322">
        <f t="shared" si="0"/>
        <v>0</v>
      </c>
      <c r="L43" s="323">
        <f t="shared" si="53"/>
        <v>0</v>
      </c>
      <c r="M43" s="324">
        <f t="shared" si="54"/>
        <v>0</v>
      </c>
      <c r="N43" s="325" t="str">
        <f t="shared" si="1"/>
        <v/>
      </c>
      <c r="O43" s="326">
        <f t="shared" si="2"/>
        <v>0</v>
      </c>
      <c r="P43" s="327">
        <f t="shared" si="3"/>
        <v>0</v>
      </c>
      <c r="Q43" s="328">
        <f t="shared" si="55"/>
        <v>0</v>
      </c>
      <c r="R43" s="329" t="str">
        <f t="shared" si="56"/>
        <v/>
      </c>
      <c r="S43" s="330">
        <f t="shared" si="4"/>
        <v>0</v>
      </c>
      <c r="T43" s="331">
        <f t="shared" si="57"/>
        <v>0</v>
      </c>
      <c r="U43" s="332"/>
      <c r="V43" s="333">
        <f t="shared" si="38"/>
        <v>0</v>
      </c>
      <c r="W43" s="328">
        <f t="shared" si="39"/>
        <v>0</v>
      </c>
      <c r="X43" s="334" t="str">
        <f t="shared" si="40"/>
        <v/>
      </c>
      <c r="Y43" s="335">
        <f t="shared" si="8"/>
        <v>0</v>
      </c>
      <c r="Z43" s="336">
        <f t="shared" si="41"/>
        <v>0</v>
      </c>
      <c r="AA43" s="337"/>
      <c r="AB43" s="338"/>
      <c r="AC43" s="338"/>
      <c r="AE43" s="340">
        <f t="shared" si="42"/>
        <v>0</v>
      </c>
      <c r="AF43" s="340"/>
    </row>
    <row r="44" spans="1:32" s="339" customFormat="1" ht="24.75" hidden="1" customHeight="1" x14ac:dyDescent="0.25">
      <c r="A44" s="315">
        <v>41</v>
      </c>
      <c r="B44" s="341"/>
      <c r="C44" s="341"/>
      <c r="D44" s="341"/>
      <c r="E44" s="342"/>
      <c r="F44" s="343"/>
      <c r="G44" s="344"/>
      <c r="H44" s="345"/>
      <c r="I44" s="345"/>
      <c r="J44" s="346"/>
      <c r="K44" s="322">
        <f t="shared" si="0"/>
        <v>0</v>
      </c>
      <c r="L44" s="323">
        <f t="shared" si="53"/>
        <v>0</v>
      </c>
      <c r="M44" s="324">
        <f t="shared" si="54"/>
        <v>0</v>
      </c>
      <c r="N44" s="325" t="str">
        <f t="shared" si="1"/>
        <v/>
      </c>
      <c r="O44" s="326">
        <f t="shared" si="2"/>
        <v>0</v>
      </c>
      <c r="P44" s="327">
        <f t="shared" si="3"/>
        <v>0</v>
      </c>
      <c r="Q44" s="328">
        <f t="shared" si="55"/>
        <v>0</v>
      </c>
      <c r="R44" s="329" t="str">
        <f t="shared" si="56"/>
        <v/>
      </c>
      <c r="S44" s="330">
        <f t="shared" si="4"/>
        <v>0</v>
      </c>
      <c r="T44" s="331">
        <f t="shared" si="57"/>
        <v>0</v>
      </c>
      <c r="U44" s="332"/>
      <c r="V44" s="333">
        <f t="shared" si="38"/>
        <v>0</v>
      </c>
      <c r="W44" s="328">
        <f t="shared" si="39"/>
        <v>0</v>
      </c>
      <c r="X44" s="334" t="str">
        <f t="shared" si="40"/>
        <v/>
      </c>
      <c r="Y44" s="335">
        <f t="shared" si="8"/>
        <v>0</v>
      </c>
      <c r="Z44" s="336">
        <f t="shared" si="41"/>
        <v>0</v>
      </c>
      <c r="AA44" s="337"/>
      <c r="AB44" s="338"/>
      <c r="AC44" s="338"/>
      <c r="AE44" s="340">
        <f t="shared" si="42"/>
        <v>0</v>
      </c>
      <c r="AF44" s="340"/>
    </row>
    <row r="45" spans="1:32" s="339" customFormat="1" ht="24.75" hidden="1" customHeight="1" x14ac:dyDescent="0.25">
      <c r="A45" s="315">
        <v>42</v>
      </c>
      <c r="B45" s="341"/>
      <c r="C45" s="341"/>
      <c r="D45" s="341"/>
      <c r="E45" s="342"/>
      <c r="F45" s="343"/>
      <c r="G45" s="344"/>
      <c r="H45" s="345"/>
      <c r="I45" s="345"/>
      <c r="J45" s="346"/>
      <c r="K45" s="322">
        <f t="shared" si="0"/>
        <v>0</v>
      </c>
      <c r="L45" s="323">
        <f t="shared" si="53"/>
        <v>0</v>
      </c>
      <c r="M45" s="324">
        <f t="shared" si="54"/>
        <v>0</v>
      </c>
      <c r="N45" s="325" t="str">
        <f t="shared" si="1"/>
        <v/>
      </c>
      <c r="O45" s="326">
        <f t="shared" si="2"/>
        <v>0</v>
      </c>
      <c r="P45" s="327">
        <f t="shared" si="3"/>
        <v>0</v>
      </c>
      <c r="Q45" s="328">
        <f t="shared" si="55"/>
        <v>0</v>
      </c>
      <c r="R45" s="329" t="str">
        <f t="shared" si="56"/>
        <v/>
      </c>
      <c r="S45" s="330">
        <f t="shared" si="4"/>
        <v>0</v>
      </c>
      <c r="T45" s="331">
        <f t="shared" si="57"/>
        <v>0</v>
      </c>
      <c r="U45" s="332"/>
      <c r="V45" s="333">
        <f t="shared" si="38"/>
        <v>0</v>
      </c>
      <c r="W45" s="328">
        <f t="shared" si="39"/>
        <v>0</v>
      </c>
      <c r="X45" s="334" t="str">
        <f t="shared" si="40"/>
        <v/>
      </c>
      <c r="Y45" s="335">
        <f t="shared" si="8"/>
        <v>0</v>
      </c>
      <c r="Z45" s="336">
        <f t="shared" si="41"/>
        <v>0</v>
      </c>
      <c r="AA45" s="337"/>
      <c r="AB45" s="338"/>
      <c r="AC45" s="338"/>
      <c r="AE45" s="340">
        <f t="shared" si="42"/>
        <v>0</v>
      </c>
      <c r="AF45" s="340"/>
    </row>
    <row r="46" spans="1:32" s="339" customFormat="1" ht="24.75" hidden="1" customHeight="1" x14ac:dyDescent="0.25">
      <c r="A46" s="315">
        <v>43</v>
      </c>
      <c r="B46" s="341"/>
      <c r="C46" s="341"/>
      <c r="D46" s="341"/>
      <c r="E46" s="342"/>
      <c r="F46" s="343"/>
      <c r="G46" s="344"/>
      <c r="H46" s="345"/>
      <c r="I46" s="345"/>
      <c r="J46" s="346"/>
      <c r="K46" s="322">
        <f t="shared" si="0"/>
        <v>0</v>
      </c>
      <c r="L46" s="323">
        <f t="shared" si="53"/>
        <v>0</v>
      </c>
      <c r="M46" s="324">
        <f t="shared" si="54"/>
        <v>0</v>
      </c>
      <c r="N46" s="325" t="str">
        <f t="shared" si="1"/>
        <v/>
      </c>
      <c r="O46" s="326">
        <f t="shared" si="2"/>
        <v>0</v>
      </c>
      <c r="P46" s="327">
        <f t="shared" si="3"/>
        <v>0</v>
      </c>
      <c r="Q46" s="328">
        <f t="shared" si="55"/>
        <v>0</v>
      </c>
      <c r="R46" s="329" t="str">
        <f t="shared" si="56"/>
        <v/>
      </c>
      <c r="S46" s="330">
        <f t="shared" si="4"/>
        <v>0</v>
      </c>
      <c r="T46" s="331">
        <f t="shared" si="57"/>
        <v>0</v>
      </c>
      <c r="U46" s="332"/>
      <c r="V46" s="333">
        <f t="shared" si="38"/>
        <v>0</v>
      </c>
      <c r="W46" s="328">
        <f t="shared" si="39"/>
        <v>0</v>
      </c>
      <c r="X46" s="334" t="str">
        <f t="shared" si="40"/>
        <v/>
      </c>
      <c r="Y46" s="335">
        <f t="shared" si="8"/>
        <v>0</v>
      </c>
      <c r="Z46" s="336">
        <f t="shared" si="41"/>
        <v>0</v>
      </c>
      <c r="AA46" s="337"/>
      <c r="AB46" s="338"/>
      <c r="AC46" s="338"/>
      <c r="AE46" s="340">
        <f t="shared" si="42"/>
        <v>0</v>
      </c>
      <c r="AF46" s="340"/>
    </row>
    <row r="47" spans="1:32" s="339" customFormat="1" ht="24.75" hidden="1" customHeight="1" x14ac:dyDescent="0.25">
      <c r="A47" s="315">
        <v>44</v>
      </c>
      <c r="B47" s="341"/>
      <c r="C47" s="341"/>
      <c r="D47" s="341"/>
      <c r="E47" s="342"/>
      <c r="F47" s="343"/>
      <c r="G47" s="344"/>
      <c r="H47" s="345"/>
      <c r="I47" s="345"/>
      <c r="J47" s="346"/>
      <c r="K47" s="322">
        <f t="shared" si="0"/>
        <v>0</v>
      </c>
      <c r="L47" s="323">
        <f t="shared" si="53"/>
        <v>0</v>
      </c>
      <c r="M47" s="324">
        <f t="shared" si="54"/>
        <v>0</v>
      </c>
      <c r="N47" s="325" t="str">
        <f t="shared" si="1"/>
        <v/>
      </c>
      <c r="O47" s="326">
        <f t="shared" si="2"/>
        <v>0</v>
      </c>
      <c r="P47" s="327">
        <f t="shared" si="3"/>
        <v>0</v>
      </c>
      <c r="Q47" s="328">
        <f t="shared" si="55"/>
        <v>0</v>
      </c>
      <c r="R47" s="329" t="str">
        <f t="shared" si="56"/>
        <v/>
      </c>
      <c r="S47" s="330">
        <f t="shared" si="4"/>
        <v>0</v>
      </c>
      <c r="T47" s="331">
        <f t="shared" si="57"/>
        <v>0</v>
      </c>
      <c r="U47" s="332"/>
      <c r="V47" s="333">
        <f t="shared" si="38"/>
        <v>0</v>
      </c>
      <c r="W47" s="328">
        <f t="shared" si="39"/>
        <v>0</v>
      </c>
      <c r="X47" s="334" t="str">
        <f t="shared" si="40"/>
        <v/>
      </c>
      <c r="Y47" s="335">
        <f t="shared" si="8"/>
        <v>0</v>
      </c>
      <c r="Z47" s="336">
        <f t="shared" si="41"/>
        <v>0</v>
      </c>
      <c r="AA47" s="337"/>
      <c r="AB47" s="338"/>
      <c r="AC47" s="338"/>
      <c r="AE47" s="340">
        <f t="shared" si="42"/>
        <v>0</v>
      </c>
      <c r="AF47" s="340"/>
    </row>
    <row r="48" spans="1:32" s="339" customFormat="1" ht="24.75" hidden="1" customHeight="1" x14ac:dyDescent="0.25">
      <c r="A48" s="315">
        <v>45</v>
      </c>
      <c r="B48" s="341"/>
      <c r="C48" s="341"/>
      <c r="D48" s="341"/>
      <c r="E48" s="342"/>
      <c r="F48" s="343"/>
      <c r="G48" s="344"/>
      <c r="H48" s="345"/>
      <c r="I48" s="345"/>
      <c r="J48" s="346"/>
      <c r="K48" s="322">
        <f t="shared" si="0"/>
        <v>0</v>
      </c>
      <c r="L48" s="323">
        <f t="shared" si="53"/>
        <v>0</v>
      </c>
      <c r="M48" s="324">
        <f t="shared" si="54"/>
        <v>0</v>
      </c>
      <c r="N48" s="325" t="str">
        <f t="shared" si="1"/>
        <v/>
      </c>
      <c r="O48" s="326">
        <f t="shared" si="2"/>
        <v>0</v>
      </c>
      <c r="P48" s="327">
        <f t="shared" si="3"/>
        <v>0</v>
      </c>
      <c r="Q48" s="328">
        <f t="shared" si="55"/>
        <v>0</v>
      </c>
      <c r="R48" s="329" t="str">
        <f t="shared" si="56"/>
        <v/>
      </c>
      <c r="S48" s="330">
        <f t="shared" si="4"/>
        <v>0</v>
      </c>
      <c r="T48" s="331">
        <f t="shared" si="57"/>
        <v>0</v>
      </c>
      <c r="U48" s="332"/>
      <c r="V48" s="333">
        <f t="shared" si="38"/>
        <v>0</v>
      </c>
      <c r="W48" s="328">
        <f t="shared" si="39"/>
        <v>0</v>
      </c>
      <c r="X48" s="334" t="str">
        <f t="shared" si="40"/>
        <v/>
      </c>
      <c r="Y48" s="335">
        <f t="shared" si="8"/>
        <v>0</v>
      </c>
      <c r="Z48" s="336">
        <f t="shared" si="41"/>
        <v>0</v>
      </c>
      <c r="AA48" s="337"/>
      <c r="AB48" s="338"/>
      <c r="AC48" s="338"/>
      <c r="AE48" s="340">
        <f t="shared" si="42"/>
        <v>0</v>
      </c>
      <c r="AF48" s="340"/>
    </row>
    <row r="49" spans="1:32" s="339" customFormat="1" ht="24.75" hidden="1" customHeight="1" x14ac:dyDescent="0.25">
      <c r="A49" s="315">
        <v>46</v>
      </c>
      <c r="B49" s="341"/>
      <c r="C49" s="341"/>
      <c r="D49" s="341"/>
      <c r="E49" s="342"/>
      <c r="F49" s="343"/>
      <c r="G49" s="344"/>
      <c r="H49" s="345"/>
      <c r="I49" s="345"/>
      <c r="J49" s="346"/>
      <c r="K49" s="322">
        <f t="shared" si="0"/>
        <v>0</v>
      </c>
      <c r="L49" s="323">
        <f t="shared" si="53"/>
        <v>0</v>
      </c>
      <c r="M49" s="324">
        <f t="shared" si="54"/>
        <v>0</v>
      </c>
      <c r="N49" s="325" t="str">
        <f t="shared" si="1"/>
        <v/>
      </c>
      <c r="O49" s="326">
        <f t="shared" si="2"/>
        <v>0</v>
      </c>
      <c r="P49" s="327">
        <f t="shared" si="3"/>
        <v>0</v>
      </c>
      <c r="Q49" s="328">
        <f t="shared" si="55"/>
        <v>0</v>
      </c>
      <c r="R49" s="329" t="str">
        <f t="shared" si="56"/>
        <v/>
      </c>
      <c r="S49" s="330">
        <f t="shared" si="4"/>
        <v>0</v>
      </c>
      <c r="T49" s="331">
        <f t="shared" si="57"/>
        <v>0</v>
      </c>
      <c r="U49" s="332"/>
      <c r="V49" s="333">
        <f t="shared" si="38"/>
        <v>0</v>
      </c>
      <c r="W49" s="328">
        <f t="shared" si="39"/>
        <v>0</v>
      </c>
      <c r="X49" s="334" t="str">
        <f t="shared" si="40"/>
        <v/>
      </c>
      <c r="Y49" s="335">
        <f t="shared" si="8"/>
        <v>0</v>
      </c>
      <c r="Z49" s="336">
        <f t="shared" si="41"/>
        <v>0</v>
      </c>
      <c r="AA49" s="337"/>
      <c r="AB49" s="338"/>
      <c r="AC49" s="338"/>
      <c r="AE49" s="340">
        <f t="shared" si="42"/>
        <v>0</v>
      </c>
      <c r="AF49" s="340"/>
    </row>
    <row r="50" spans="1:32" s="339" customFormat="1" ht="24.75" hidden="1" customHeight="1" x14ac:dyDescent="0.25">
      <c r="A50" s="315">
        <v>47</v>
      </c>
      <c r="B50" s="341"/>
      <c r="C50" s="341"/>
      <c r="D50" s="341"/>
      <c r="E50" s="342"/>
      <c r="F50" s="343"/>
      <c r="G50" s="344"/>
      <c r="H50" s="345"/>
      <c r="I50" s="345"/>
      <c r="J50" s="346"/>
      <c r="K50" s="322">
        <f t="shared" si="0"/>
        <v>0</v>
      </c>
      <c r="L50" s="323">
        <f t="shared" si="53"/>
        <v>0</v>
      </c>
      <c r="M50" s="324">
        <f t="shared" si="54"/>
        <v>0</v>
      </c>
      <c r="N50" s="325" t="str">
        <f t="shared" si="1"/>
        <v/>
      </c>
      <c r="O50" s="326">
        <f t="shared" si="2"/>
        <v>0</v>
      </c>
      <c r="P50" s="327">
        <f t="shared" si="3"/>
        <v>0</v>
      </c>
      <c r="Q50" s="328">
        <f t="shared" si="55"/>
        <v>0</v>
      </c>
      <c r="R50" s="329" t="str">
        <f t="shared" si="56"/>
        <v/>
      </c>
      <c r="S50" s="330">
        <f t="shared" si="4"/>
        <v>0</v>
      </c>
      <c r="T50" s="331">
        <f t="shared" si="57"/>
        <v>0</v>
      </c>
      <c r="U50" s="332"/>
      <c r="V50" s="333">
        <f t="shared" si="38"/>
        <v>0</v>
      </c>
      <c r="W50" s="328">
        <f t="shared" si="39"/>
        <v>0</v>
      </c>
      <c r="X50" s="334" t="str">
        <f t="shared" si="40"/>
        <v/>
      </c>
      <c r="Y50" s="335">
        <f t="shared" si="8"/>
        <v>0</v>
      </c>
      <c r="Z50" s="336">
        <f t="shared" si="41"/>
        <v>0</v>
      </c>
      <c r="AA50" s="337"/>
      <c r="AB50" s="338"/>
      <c r="AC50" s="338"/>
      <c r="AE50" s="340">
        <f t="shared" si="42"/>
        <v>0</v>
      </c>
      <c r="AF50" s="340"/>
    </row>
    <row r="51" spans="1:32" s="339" customFormat="1" ht="24.75" hidden="1" customHeight="1" x14ac:dyDescent="0.25">
      <c r="A51" s="315">
        <v>48</v>
      </c>
      <c r="B51" s="341"/>
      <c r="C51" s="341"/>
      <c r="D51" s="341"/>
      <c r="E51" s="342"/>
      <c r="F51" s="343"/>
      <c r="G51" s="344"/>
      <c r="H51" s="345"/>
      <c r="I51" s="345"/>
      <c r="J51" s="346"/>
      <c r="K51" s="322">
        <f t="shared" si="0"/>
        <v>0</v>
      </c>
      <c r="L51" s="323">
        <f t="shared" si="53"/>
        <v>0</v>
      </c>
      <c r="M51" s="324">
        <f t="shared" si="54"/>
        <v>0</v>
      </c>
      <c r="N51" s="325" t="str">
        <f t="shared" si="1"/>
        <v/>
      </c>
      <c r="O51" s="326">
        <f t="shared" si="2"/>
        <v>0</v>
      </c>
      <c r="P51" s="327">
        <f t="shared" si="3"/>
        <v>0</v>
      </c>
      <c r="Q51" s="328">
        <f t="shared" si="55"/>
        <v>0</v>
      </c>
      <c r="R51" s="329" t="str">
        <f t="shared" si="56"/>
        <v/>
      </c>
      <c r="S51" s="330">
        <f t="shared" si="4"/>
        <v>0</v>
      </c>
      <c r="T51" s="331">
        <f t="shared" si="57"/>
        <v>0</v>
      </c>
      <c r="U51" s="332"/>
      <c r="V51" s="333">
        <f t="shared" si="38"/>
        <v>0</v>
      </c>
      <c r="W51" s="328">
        <f t="shared" si="39"/>
        <v>0</v>
      </c>
      <c r="X51" s="334" t="str">
        <f t="shared" si="40"/>
        <v/>
      </c>
      <c r="Y51" s="335">
        <f t="shared" si="8"/>
        <v>0</v>
      </c>
      <c r="Z51" s="336">
        <f t="shared" si="41"/>
        <v>0</v>
      </c>
      <c r="AA51" s="337"/>
      <c r="AB51" s="338"/>
      <c r="AC51" s="338"/>
      <c r="AE51" s="340">
        <f t="shared" si="42"/>
        <v>0</v>
      </c>
      <c r="AF51" s="340"/>
    </row>
    <row r="52" spans="1:32" s="339" customFormat="1" ht="24.75" hidden="1" customHeight="1" x14ac:dyDescent="0.25">
      <c r="A52" s="315">
        <v>49</v>
      </c>
      <c r="B52" s="341"/>
      <c r="C52" s="341"/>
      <c r="D52" s="341"/>
      <c r="E52" s="342"/>
      <c r="F52" s="343"/>
      <c r="G52" s="344"/>
      <c r="H52" s="345"/>
      <c r="I52" s="345"/>
      <c r="J52" s="346"/>
      <c r="K52" s="322">
        <f t="shared" si="0"/>
        <v>0</v>
      </c>
      <c r="L52" s="323">
        <f t="shared" si="53"/>
        <v>0</v>
      </c>
      <c r="M52" s="324">
        <f t="shared" si="54"/>
        <v>0</v>
      </c>
      <c r="N52" s="325" t="str">
        <f t="shared" si="1"/>
        <v/>
      </c>
      <c r="O52" s="326">
        <f t="shared" si="2"/>
        <v>0</v>
      </c>
      <c r="P52" s="327">
        <f t="shared" si="3"/>
        <v>0</v>
      </c>
      <c r="Q52" s="328">
        <f t="shared" si="55"/>
        <v>0</v>
      </c>
      <c r="R52" s="329" t="str">
        <f t="shared" si="56"/>
        <v/>
      </c>
      <c r="S52" s="330">
        <f t="shared" si="4"/>
        <v>0</v>
      </c>
      <c r="T52" s="331">
        <f t="shared" si="57"/>
        <v>0</v>
      </c>
      <c r="U52" s="332"/>
      <c r="V52" s="333">
        <f t="shared" si="38"/>
        <v>0</v>
      </c>
      <c r="W52" s="328">
        <f t="shared" si="39"/>
        <v>0</v>
      </c>
      <c r="X52" s="334" t="str">
        <f t="shared" si="40"/>
        <v/>
      </c>
      <c r="Y52" s="335">
        <f t="shared" si="8"/>
        <v>0</v>
      </c>
      <c r="Z52" s="336">
        <f t="shared" si="41"/>
        <v>0</v>
      </c>
      <c r="AA52" s="337"/>
      <c r="AB52" s="338"/>
      <c r="AC52" s="338"/>
      <c r="AE52" s="340">
        <f t="shared" si="42"/>
        <v>0</v>
      </c>
      <c r="AF52" s="340"/>
    </row>
    <row r="53" spans="1:32" s="339" customFormat="1" ht="24.75" hidden="1" customHeight="1" x14ac:dyDescent="0.25">
      <c r="A53" s="315">
        <v>50</v>
      </c>
      <c r="B53" s="341"/>
      <c r="C53" s="341"/>
      <c r="D53" s="341"/>
      <c r="E53" s="342"/>
      <c r="F53" s="343"/>
      <c r="G53" s="344"/>
      <c r="H53" s="345"/>
      <c r="I53" s="345"/>
      <c r="J53" s="346"/>
      <c r="K53" s="322">
        <f t="shared" si="0"/>
        <v>0</v>
      </c>
      <c r="L53" s="323">
        <f t="shared" si="53"/>
        <v>0</v>
      </c>
      <c r="M53" s="324">
        <f t="shared" si="54"/>
        <v>0</v>
      </c>
      <c r="N53" s="325" t="str">
        <f t="shared" si="1"/>
        <v/>
      </c>
      <c r="O53" s="326">
        <f t="shared" si="2"/>
        <v>0</v>
      </c>
      <c r="P53" s="327">
        <f t="shared" si="3"/>
        <v>0</v>
      </c>
      <c r="Q53" s="328">
        <f t="shared" si="55"/>
        <v>0</v>
      </c>
      <c r="R53" s="329" t="str">
        <f t="shared" si="56"/>
        <v/>
      </c>
      <c r="S53" s="330">
        <f t="shared" si="4"/>
        <v>0</v>
      </c>
      <c r="T53" s="331">
        <f t="shared" si="57"/>
        <v>0</v>
      </c>
      <c r="U53" s="332"/>
      <c r="V53" s="333">
        <f t="shared" si="38"/>
        <v>0</v>
      </c>
      <c r="W53" s="328">
        <f t="shared" si="39"/>
        <v>0</v>
      </c>
      <c r="X53" s="334" t="str">
        <f t="shared" si="40"/>
        <v/>
      </c>
      <c r="Y53" s="335">
        <f t="shared" si="8"/>
        <v>0</v>
      </c>
      <c r="Z53" s="336">
        <f t="shared" si="41"/>
        <v>0</v>
      </c>
      <c r="AA53" s="337"/>
      <c r="AB53" s="338"/>
      <c r="AC53" s="338"/>
      <c r="AE53" s="340">
        <f t="shared" si="42"/>
        <v>0</v>
      </c>
      <c r="AF53" s="340"/>
    </row>
    <row r="54" spans="1:32" s="339" customFormat="1" ht="24.75" hidden="1" customHeight="1" x14ac:dyDescent="0.25">
      <c r="A54" s="315">
        <v>51</v>
      </c>
      <c r="B54" s="341"/>
      <c r="C54" s="341"/>
      <c r="D54" s="341"/>
      <c r="E54" s="342"/>
      <c r="F54" s="343"/>
      <c r="G54" s="344"/>
      <c r="H54" s="345"/>
      <c r="I54" s="345"/>
      <c r="J54" s="346"/>
      <c r="K54" s="322">
        <f t="shared" si="0"/>
        <v>0</v>
      </c>
      <c r="L54" s="323">
        <f t="shared" si="53"/>
        <v>0</v>
      </c>
      <c r="M54" s="324">
        <f t="shared" si="54"/>
        <v>0</v>
      </c>
      <c r="N54" s="325" t="str">
        <f t="shared" si="1"/>
        <v/>
      </c>
      <c r="O54" s="326">
        <f t="shared" si="2"/>
        <v>0</v>
      </c>
      <c r="P54" s="327">
        <f t="shared" si="3"/>
        <v>0</v>
      </c>
      <c r="Q54" s="328">
        <f t="shared" si="55"/>
        <v>0</v>
      </c>
      <c r="R54" s="329" t="str">
        <f t="shared" si="56"/>
        <v/>
      </c>
      <c r="S54" s="330">
        <f t="shared" si="4"/>
        <v>0</v>
      </c>
      <c r="T54" s="331">
        <f t="shared" si="57"/>
        <v>0</v>
      </c>
      <c r="U54" s="332"/>
      <c r="V54" s="333">
        <f t="shared" si="38"/>
        <v>0</v>
      </c>
      <c r="W54" s="328">
        <f t="shared" si="39"/>
        <v>0</v>
      </c>
      <c r="X54" s="334" t="str">
        <f t="shared" si="40"/>
        <v/>
      </c>
      <c r="Y54" s="335">
        <f t="shared" si="8"/>
        <v>0</v>
      </c>
      <c r="Z54" s="336">
        <f t="shared" si="41"/>
        <v>0</v>
      </c>
      <c r="AA54" s="337"/>
      <c r="AB54" s="338"/>
      <c r="AC54" s="338"/>
      <c r="AE54" s="340">
        <f t="shared" si="42"/>
        <v>0</v>
      </c>
      <c r="AF54" s="340"/>
    </row>
    <row r="55" spans="1:32" s="339" customFormat="1" ht="24.75" hidden="1" customHeight="1" x14ac:dyDescent="0.25">
      <c r="A55" s="315">
        <v>52</v>
      </c>
      <c r="B55" s="341"/>
      <c r="C55" s="341"/>
      <c r="D55" s="341"/>
      <c r="E55" s="342"/>
      <c r="F55" s="343"/>
      <c r="G55" s="344"/>
      <c r="H55" s="345"/>
      <c r="I55" s="345"/>
      <c r="J55" s="346"/>
      <c r="K55" s="322">
        <f t="shared" si="0"/>
        <v>0</v>
      </c>
      <c r="L55" s="323">
        <f t="shared" si="53"/>
        <v>0</v>
      </c>
      <c r="M55" s="324">
        <f t="shared" si="54"/>
        <v>0</v>
      </c>
      <c r="N55" s="325" t="str">
        <f t="shared" si="1"/>
        <v/>
      </c>
      <c r="O55" s="326">
        <f t="shared" si="2"/>
        <v>0</v>
      </c>
      <c r="P55" s="327">
        <f t="shared" si="3"/>
        <v>0</v>
      </c>
      <c r="Q55" s="328">
        <f t="shared" si="55"/>
        <v>0</v>
      </c>
      <c r="R55" s="329" t="str">
        <f t="shared" si="56"/>
        <v/>
      </c>
      <c r="S55" s="330">
        <f t="shared" si="4"/>
        <v>0</v>
      </c>
      <c r="T55" s="331">
        <f t="shared" si="57"/>
        <v>0</v>
      </c>
      <c r="U55" s="332"/>
      <c r="V55" s="333">
        <f t="shared" si="38"/>
        <v>0</v>
      </c>
      <c r="W55" s="328">
        <f t="shared" si="39"/>
        <v>0</v>
      </c>
      <c r="X55" s="334" t="str">
        <f t="shared" si="40"/>
        <v/>
      </c>
      <c r="Y55" s="335">
        <f t="shared" si="8"/>
        <v>0</v>
      </c>
      <c r="Z55" s="336">
        <f t="shared" si="41"/>
        <v>0</v>
      </c>
      <c r="AA55" s="337"/>
      <c r="AB55" s="338"/>
      <c r="AC55" s="338"/>
      <c r="AE55" s="340">
        <f t="shared" si="42"/>
        <v>0</v>
      </c>
      <c r="AF55" s="340"/>
    </row>
    <row r="56" spans="1:32" s="339" customFormat="1" ht="24.75" hidden="1" customHeight="1" x14ac:dyDescent="0.25">
      <c r="A56" s="315">
        <v>53</v>
      </c>
      <c r="B56" s="341"/>
      <c r="C56" s="341"/>
      <c r="D56" s="341"/>
      <c r="E56" s="342"/>
      <c r="F56" s="343"/>
      <c r="G56" s="344"/>
      <c r="H56" s="345"/>
      <c r="I56" s="345"/>
      <c r="J56" s="346"/>
      <c r="K56" s="322">
        <f t="shared" si="0"/>
        <v>0</v>
      </c>
      <c r="L56" s="323">
        <f t="shared" si="53"/>
        <v>0</v>
      </c>
      <c r="M56" s="324">
        <f t="shared" si="54"/>
        <v>0</v>
      </c>
      <c r="N56" s="325" t="str">
        <f t="shared" si="1"/>
        <v/>
      </c>
      <c r="O56" s="326">
        <f t="shared" si="2"/>
        <v>0</v>
      </c>
      <c r="P56" s="327">
        <f t="shared" si="3"/>
        <v>0</v>
      </c>
      <c r="Q56" s="328">
        <f t="shared" si="55"/>
        <v>0</v>
      </c>
      <c r="R56" s="329" t="str">
        <f t="shared" si="56"/>
        <v/>
      </c>
      <c r="S56" s="330">
        <f t="shared" si="4"/>
        <v>0</v>
      </c>
      <c r="T56" s="331">
        <f t="shared" si="57"/>
        <v>0</v>
      </c>
      <c r="U56" s="332"/>
      <c r="V56" s="333">
        <f t="shared" si="38"/>
        <v>0</v>
      </c>
      <c r="W56" s="328">
        <f t="shared" si="39"/>
        <v>0</v>
      </c>
      <c r="X56" s="334" t="str">
        <f t="shared" si="40"/>
        <v/>
      </c>
      <c r="Y56" s="335">
        <f t="shared" si="8"/>
        <v>0</v>
      </c>
      <c r="Z56" s="336">
        <f t="shared" si="41"/>
        <v>0</v>
      </c>
      <c r="AA56" s="337"/>
      <c r="AB56" s="338"/>
      <c r="AC56" s="338"/>
      <c r="AE56" s="340">
        <f t="shared" si="42"/>
        <v>0</v>
      </c>
      <c r="AF56" s="340"/>
    </row>
    <row r="57" spans="1:32" s="339" customFormat="1" ht="24.75" hidden="1" customHeight="1" x14ac:dyDescent="0.25">
      <c r="A57" s="315">
        <v>54</v>
      </c>
      <c r="B57" s="341"/>
      <c r="C57" s="341"/>
      <c r="D57" s="341"/>
      <c r="E57" s="342"/>
      <c r="F57" s="343"/>
      <c r="G57" s="344"/>
      <c r="H57" s="345"/>
      <c r="I57" s="345"/>
      <c r="J57" s="346"/>
      <c r="K57" s="322">
        <f t="shared" si="0"/>
        <v>0</v>
      </c>
      <c r="L57" s="323">
        <f t="shared" si="53"/>
        <v>0</v>
      </c>
      <c r="M57" s="324">
        <f t="shared" si="54"/>
        <v>0</v>
      </c>
      <c r="N57" s="325" t="str">
        <f t="shared" si="1"/>
        <v/>
      </c>
      <c r="O57" s="326">
        <f t="shared" si="2"/>
        <v>0</v>
      </c>
      <c r="P57" s="327">
        <f t="shared" si="3"/>
        <v>0</v>
      </c>
      <c r="Q57" s="328">
        <f t="shared" si="55"/>
        <v>0</v>
      </c>
      <c r="R57" s="329" t="str">
        <f t="shared" si="56"/>
        <v/>
      </c>
      <c r="S57" s="330">
        <f t="shared" si="4"/>
        <v>0</v>
      </c>
      <c r="T57" s="331">
        <f t="shared" si="57"/>
        <v>0</v>
      </c>
      <c r="U57" s="332"/>
      <c r="V57" s="333">
        <f t="shared" si="38"/>
        <v>0</v>
      </c>
      <c r="W57" s="328">
        <f t="shared" si="39"/>
        <v>0</v>
      </c>
      <c r="X57" s="334" t="str">
        <f t="shared" si="40"/>
        <v/>
      </c>
      <c r="Y57" s="335">
        <f t="shared" si="8"/>
        <v>0</v>
      </c>
      <c r="Z57" s="336">
        <f t="shared" si="41"/>
        <v>0</v>
      </c>
      <c r="AA57" s="337"/>
      <c r="AB57" s="338"/>
      <c r="AC57" s="338"/>
      <c r="AE57" s="340">
        <f t="shared" si="42"/>
        <v>0</v>
      </c>
      <c r="AF57" s="340"/>
    </row>
    <row r="58" spans="1:32" s="339" customFormat="1" ht="24.75" hidden="1" customHeight="1" x14ac:dyDescent="0.25">
      <c r="A58" s="315">
        <v>55</v>
      </c>
      <c r="B58" s="341"/>
      <c r="C58" s="341"/>
      <c r="D58" s="341"/>
      <c r="E58" s="342"/>
      <c r="F58" s="343"/>
      <c r="G58" s="344"/>
      <c r="H58" s="345"/>
      <c r="I58" s="345"/>
      <c r="J58" s="346"/>
      <c r="K58" s="322">
        <f t="shared" si="0"/>
        <v>0</v>
      </c>
      <c r="L58" s="323">
        <f t="shared" si="53"/>
        <v>0</v>
      </c>
      <c r="M58" s="324">
        <f t="shared" si="54"/>
        <v>0</v>
      </c>
      <c r="N58" s="325" t="str">
        <f t="shared" si="1"/>
        <v/>
      </c>
      <c r="O58" s="326">
        <f t="shared" si="2"/>
        <v>0</v>
      </c>
      <c r="P58" s="327">
        <f t="shared" si="3"/>
        <v>0</v>
      </c>
      <c r="Q58" s="328">
        <f t="shared" si="55"/>
        <v>0</v>
      </c>
      <c r="R58" s="329" t="str">
        <f t="shared" si="56"/>
        <v/>
      </c>
      <c r="S58" s="330">
        <f t="shared" si="4"/>
        <v>0</v>
      </c>
      <c r="T58" s="331">
        <f t="shared" si="57"/>
        <v>0</v>
      </c>
      <c r="U58" s="332"/>
      <c r="V58" s="333">
        <f t="shared" si="38"/>
        <v>0</v>
      </c>
      <c r="W58" s="328">
        <f t="shared" si="39"/>
        <v>0</v>
      </c>
      <c r="X58" s="334" t="str">
        <f t="shared" si="40"/>
        <v/>
      </c>
      <c r="Y58" s="335">
        <f t="shared" si="8"/>
        <v>0</v>
      </c>
      <c r="Z58" s="336">
        <f t="shared" si="41"/>
        <v>0</v>
      </c>
      <c r="AA58" s="337"/>
      <c r="AB58" s="338"/>
      <c r="AC58" s="338"/>
      <c r="AE58" s="340">
        <f t="shared" si="42"/>
        <v>0</v>
      </c>
      <c r="AF58" s="340"/>
    </row>
    <row r="59" spans="1:32" s="339" customFormat="1" ht="24.75" hidden="1" customHeight="1" x14ac:dyDescent="0.25">
      <c r="A59" s="315">
        <v>56</v>
      </c>
      <c r="B59" s="341"/>
      <c r="C59" s="341"/>
      <c r="D59" s="341"/>
      <c r="E59" s="342"/>
      <c r="F59" s="343"/>
      <c r="G59" s="344"/>
      <c r="H59" s="345"/>
      <c r="I59" s="345"/>
      <c r="J59" s="346"/>
      <c r="K59" s="322">
        <f t="shared" si="0"/>
        <v>0</v>
      </c>
      <c r="L59" s="323">
        <f t="shared" si="53"/>
        <v>0</v>
      </c>
      <c r="M59" s="324">
        <f t="shared" si="54"/>
        <v>0</v>
      </c>
      <c r="N59" s="325" t="str">
        <f t="shared" si="1"/>
        <v/>
      </c>
      <c r="O59" s="326">
        <f t="shared" si="2"/>
        <v>0</v>
      </c>
      <c r="P59" s="327">
        <f t="shared" si="3"/>
        <v>0</v>
      </c>
      <c r="Q59" s="328">
        <f t="shared" si="55"/>
        <v>0</v>
      </c>
      <c r="R59" s="329" t="str">
        <f t="shared" si="56"/>
        <v/>
      </c>
      <c r="S59" s="330">
        <f t="shared" si="4"/>
        <v>0</v>
      </c>
      <c r="T59" s="331">
        <f t="shared" si="57"/>
        <v>0</v>
      </c>
      <c r="U59" s="332"/>
      <c r="V59" s="333">
        <f t="shared" si="38"/>
        <v>0</v>
      </c>
      <c r="W59" s="328">
        <f t="shared" si="39"/>
        <v>0</v>
      </c>
      <c r="X59" s="334" t="str">
        <f t="shared" si="40"/>
        <v/>
      </c>
      <c r="Y59" s="335">
        <f t="shared" si="8"/>
        <v>0</v>
      </c>
      <c r="Z59" s="336">
        <f t="shared" si="41"/>
        <v>0</v>
      </c>
      <c r="AA59" s="337"/>
      <c r="AB59" s="338"/>
      <c r="AC59" s="338"/>
      <c r="AE59" s="340">
        <f t="shared" si="42"/>
        <v>0</v>
      </c>
      <c r="AF59" s="340"/>
    </row>
    <row r="60" spans="1:32" s="339" customFormat="1" ht="24.75" hidden="1" customHeight="1" x14ac:dyDescent="0.25">
      <c r="A60" s="315">
        <v>57</v>
      </c>
      <c r="B60" s="341"/>
      <c r="C60" s="341"/>
      <c r="D60" s="341"/>
      <c r="E60" s="342"/>
      <c r="F60" s="343"/>
      <c r="G60" s="344"/>
      <c r="H60" s="345"/>
      <c r="I60" s="345"/>
      <c r="J60" s="346"/>
      <c r="K60" s="322">
        <f t="shared" si="0"/>
        <v>0</v>
      </c>
      <c r="L60" s="323">
        <f t="shared" si="53"/>
        <v>0</v>
      </c>
      <c r="M60" s="324">
        <f t="shared" si="54"/>
        <v>0</v>
      </c>
      <c r="N60" s="325" t="str">
        <f t="shared" si="1"/>
        <v/>
      </c>
      <c r="O60" s="326">
        <f t="shared" si="2"/>
        <v>0</v>
      </c>
      <c r="P60" s="327">
        <f t="shared" si="3"/>
        <v>0</v>
      </c>
      <c r="Q60" s="328">
        <f t="shared" si="55"/>
        <v>0</v>
      </c>
      <c r="R60" s="329" t="str">
        <f t="shared" si="56"/>
        <v/>
      </c>
      <c r="S60" s="330">
        <f t="shared" si="4"/>
        <v>0</v>
      </c>
      <c r="T60" s="331">
        <f t="shared" si="57"/>
        <v>0</v>
      </c>
      <c r="U60" s="332"/>
      <c r="V60" s="333">
        <f t="shared" si="38"/>
        <v>0</v>
      </c>
      <c r="W60" s="328">
        <f t="shared" si="39"/>
        <v>0</v>
      </c>
      <c r="X60" s="334" t="str">
        <f t="shared" si="40"/>
        <v/>
      </c>
      <c r="Y60" s="335">
        <f t="shared" si="8"/>
        <v>0</v>
      </c>
      <c r="Z60" s="336">
        <f t="shared" si="41"/>
        <v>0</v>
      </c>
      <c r="AA60" s="337"/>
      <c r="AB60" s="338"/>
      <c r="AC60" s="338"/>
      <c r="AE60" s="340">
        <f t="shared" si="42"/>
        <v>0</v>
      </c>
      <c r="AF60" s="340"/>
    </row>
    <row r="61" spans="1:32" s="339" customFormat="1" ht="24.75" hidden="1" customHeight="1" x14ac:dyDescent="0.25">
      <c r="A61" s="315">
        <v>58</v>
      </c>
      <c r="B61" s="341"/>
      <c r="C61" s="341"/>
      <c r="D61" s="341"/>
      <c r="E61" s="342"/>
      <c r="F61" s="343"/>
      <c r="G61" s="344"/>
      <c r="H61" s="345"/>
      <c r="I61" s="345"/>
      <c r="J61" s="346"/>
      <c r="K61" s="322">
        <f t="shared" si="0"/>
        <v>0</v>
      </c>
      <c r="L61" s="323">
        <f t="shared" si="53"/>
        <v>0</v>
      </c>
      <c r="M61" s="324">
        <f t="shared" si="54"/>
        <v>0</v>
      </c>
      <c r="N61" s="325" t="str">
        <f t="shared" si="1"/>
        <v/>
      </c>
      <c r="O61" s="326">
        <f t="shared" si="2"/>
        <v>0</v>
      </c>
      <c r="P61" s="327">
        <f t="shared" si="3"/>
        <v>0</v>
      </c>
      <c r="Q61" s="328">
        <f t="shared" si="55"/>
        <v>0</v>
      </c>
      <c r="R61" s="329" t="str">
        <f t="shared" si="56"/>
        <v/>
      </c>
      <c r="S61" s="330">
        <f t="shared" si="4"/>
        <v>0</v>
      </c>
      <c r="T61" s="331">
        <f t="shared" si="57"/>
        <v>0</v>
      </c>
      <c r="U61" s="332"/>
      <c r="V61" s="333">
        <f t="shared" si="38"/>
        <v>0</v>
      </c>
      <c r="W61" s="328">
        <f t="shared" si="39"/>
        <v>0</v>
      </c>
      <c r="X61" s="334" t="str">
        <f t="shared" si="40"/>
        <v/>
      </c>
      <c r="Y61" s="335">
        <f t="shared" si="8"/>
        <v>0</v>
      </c>
      <c r="Z61" s="336">
        <f t="shared" si="41"/>
        <v>0</v>
      </c>
      <c r="AA61" s="337"/>
      <c r="AB61" s="338"/>
      <c r="AC61" s="338"/>
      <c r="AE61" s="340">
        <f t="shared" si="42"/>
        <v>0</v>
      </c>
      <c r="AF61" s="340"/>
    </row>
    <row r="62" spans="1:32" s="339" customFormat="1" ht="24.75" hidden="1" customHeight="1" x14ac:dyDescent="0.25">
      <c r="A62" s="315">
        <v>59</v>
      </c>
      <c r="B62" s="341"/>
      <c r="C62" s="341"/>
      <c r="D62" s="341"/>
      <c r="E62" s="342"/>
      <c r="F62" s="343"/>
      <c r="G62" s="344"/>
      <c r="H62" s="345"/>
      <c r="I62" s="345"/>
      <c r="J62" s="346"/>
      <c r="K62" s="322">
        <f t="shared" si="0"/>
        <v>0</v>
      </c>
      <c r="L62" s="323">
        <f t="shared" si="53"/>
        <v>0</v>
      </c>
      <c r="M62" s="324">
        <f t="shared" si="54"/>
        <v>0</v>
      </c>
      <c r="N62" s="325" t="str">
        <f t="shared" si="1"/>
        <v/>
      </c>
      <c r="O62" s="326">
        <f t="shared" si="2"/>
        <v>0</v>
      </c>
      <c r="P62" s="327">
        <f t="shared" si="3"/>
        <v>0</v>
      </c>
      <c r="Q62" s="328">
        <f t="shared" si="55"/>
        <v>0</v>
      </c>
      <c r="R62" s="329" t="str">
        <f t="shared" si="56"/>
        <v/>
      </c>
      <c r="S62" s="330">
        <f t="shared" si="4"/>
        <v>0</v>
      </c>
      <c r="T62" s="331">
        <f t="shared" si="57"/>
        <v>0</v>
      </c>
      <c r="U62" s="332"/>
      <c r="V62" s="333">
        <f t="shared" si="38"/>
        <v>0</v>
      </c>
      <c r="W62" s="328">
        <f t="shared" si="39"/>
        <v>0</v>
      </c>
      <c r="X62" s="334" t="str">
        <f t="shared" si="40"/>
        <v/>
      </c>
      <c r="Y62" s="335">
        <f t="shared" si="8"/>
        <v>0</v>
      </c>
      <c r="Z62" s="336">
        <f t="shared" si="41"/>
        <v>0</v>
      </c>
      <c r="AA62" s="337"/>
      <c r="AB62" s="338"/>
      <c r="AC62" s="338"/>
      <c r="AE62" s="340">
        <f t="shared" si="42"/>
        <v>0</v>
      </c>
      <c r="AF62" s="340"/>
    </row>
    <row r="63" spans="1:32" s="339" customFormat="1" ht="24.75" hidden="1" customHeight="1" x14ac:dyDescent="0.25">
      <c r="A63" s="315">
        <v>60</v>
      </c>
      <c r="B63" s="341"/>
      <c r="C63" s="341"/>
      <c r="D63" s="341"/>
      <c r="E63" s="342"/>
      <c r="F63" s="343"/>
      <c r="G63" s="344"/>
      <c r="H63" s="345"/>
      <c r="I63" s="345"/>
      <c r="J63" s="346"/>
      <c r="K63" s="322">
        <f t="shared" si="0"/>
        <v>0</v>
      </c>
      <c r="L63" s="323">
        <f t="shared" si="53"/>
        <v>0</v>
      </c>
      <c r="M63" s="324">
        <f t="shared" si="54"/>
        <v>0</v>
      </c>
      <c r="N63" s="325" t="str">
        <f t="shared" si="1"/>
        <v/>
      </c>
      <c r="O63" s="326">
        <f t="shared" si="2"/>
        <v>0</v>
      </c>
      <c r="P63" s="327">
        <f t="shared" si="3"/>
        <v>0</v>
      </c>
      <c r="Q63" s="328">
        <f t="shared" si="55"/>
        <v>0</v>
      </c>
      <c r="R63" s="329" t="str">
        <f t="shared" si="56"/>
        <v/>
      </c>
      <c r="S63" s="330">
        <f t="shared" si="4"/>
        <v>0</v>
      </c>
      <c r="T63" s="331">
        <f t="shared" si="57"/>
        <v>0</v>
      </c>
      <c r="U63" s="332"/>
      <c r="V63" s="333">
        <f t="shared" si="38"/>
        <v>0</v>
      </c>
      <c r="W63" s="328">
        <f t="shared" si="39"/>
        <v>0</v>
      </c>
      <c r="X63" s="334" t="str">
        <f t="shared" si="40"/>
        <v/>
      </c>
      <c r="Y63" s="335">
        <f t="shared" si="8"/>
        <v>0</v>
      </c>
      <c r="Z63" s="336">
        <f t="shared" si="41"/>
        <v>0</v>
      </c>
      <c r="AA63" s="337"/>
      <c r="AB63" s="338"/>
      <c r="AC63" s="338"/>
      <c r="AE63" s="340">
        <f t="shared" si="42"/>
        <v>0</v>
      </c>
      <c r="AF63" s="340"/>
    </row>
    <row r="64" spans="1:32" s="339" customFormat="1" ht="24.75" hidden="1" customHeight="1" x14ac:dyDescent="0.25">
      <c r="A64" s="315">
        <v>61</v>
      </c>
      <c r="B64" s="341"/>
      <c r="C64" s="341"/>
      <c r="D64" s="341"/>
      <c r="E64" s="342"/>
      <c r="F64" s="343"/>
      <c r="G64" s="344"/>
      <c r="H64" s="345"/>
      <c r="I64" s="345"/>
      <c r="J64" s="346"/>
      <c r="K64" s="322">
        <f t="shared" si="0"/>
        <v>0</v>
      </c>
      <c r="L64" s="323">
        <f t="shared" si="53"/>
        <v>0</v>
      </c>
      <c r="M64" s="324">
        <f t="shared" si="54"/>
        <v>0</v>
      </c>
      <c r="N64" s="325" t="str">
        <f t="shared" si="1"/>
        <v/>
      </c>
      <c r="O64" s="326">
        <f t="shared" si="2"/>
        <v>0</v>
      </c>
      <c r="P64" s="327">
        <f t="shared" si="3"/>
        <v>0</v>
      </c>
      <c r="Q64" s="328">
        <f t="shared" si="55"/>
        <v>0</v>
      </c>
      <c r="R64" s="329" t="str">
        <f t="shared" si="56"/>
        <v/>
      </c>
      <c r="S64" s="330">
        <f t="shared" si="4"/>
        <v>0</v>
      </c>
      <c r="T64" s="331">
        <f t="shared" si="57"/>
        <v>0</v>
      </c>
      <c r="U64" s="332"/>
      <c r="V64" s="333">
        <f t="shared" si="38"/>
        <v>0</v>
      </c>
      <c r="W64" s="328">
        <f t="shared" si="39"/>
        <v>0</v>
      </c>
      <c r="X64" s="334" t="str">
        <f t="shared" si="40"/>
        <v/>
      </c>
      <c r="Y64" s="335">
        <f t="shared" si="8"/>
        <v>0</v>
      </c>
      <c r="Z64" s="336">
        <f t="shared" si="41"/>
        <v>0</v>
      </c>
      <c r="AA64" s="337"/>
      <c r="AB64" s="338"/>
      <c r="AC64" s="338"/>
      <c r="AE64" s="340">
        <f t="shared" si="42"/>
        <v>0</v>
      </c>
      <c r="AF64" s="340"/>
    </row>
    <row r="65" spans="1:32" s="339" customFormat="1" ht="24.75" hidden="1" customHeight="1" x14ac:dyDescent="0.25">
      <c r="A65" s="315">
        <v>62</v>
      </c>
      <c r="B65" s="341"/>
      <c r="C65" s="341"/>
      <c r="D65" s="341"/>
      <c r="E65" s="342"/>
      <c r="F65" s="343"/>
      <c r="G65" s="344"/>
      <c r="H65" s="345"/>
      <c r="I65" s="345"/>
      <c r="J65" s="346"/>
      <c r="K65" s="322">
        <f t="shared" si="0"/>
        <v>0</v>
      </c>
      <c r="L65" s="323">
        <f t="shared" si="53"/>
        <v>0</v>
      </c>
      <c r="M65" s="324">
        <f t="shared" si="54"/>
        <v>0</v>
      </c>
      <c r="N65" s="325" t="str">
        <f t="shared" si="1"/>
        <v/>
      </c>
      <c r="O65" s="326">
        <f t="shared" si="2"/>
        <v>0</v>
      </c>
      <c r="P65" s="327">
        <f t="shared" si="3"/>
        <v>0</v>
      </c>
      <c r="Q65" s="328">
        <f t="shared" si="55"/>
        <v>0</v>
      </c>
      <c r="R65" s="329" t="str">
        <f t="shared" si="56"/>
        <v/>
      </c>
      <c r="S65" s="330">
        <f t="shared" si="4"/>
        <v>0</v>
      </c>
      <c r="T65" s="331">
        <f t="shared" si="57"/>
        <v>0</v>
      </c>
      <c r="U65" s="332"/>
      <c r="V65" s="333">
        <f t="shared" si="38"/>
        <v>0</v>
      </c>
      <c r="W65" s="328">
        <f t="shared" si="39"/>
        <v>0</v>
      </c>
      <c r="X65" s="334" t="str">
        <f t="shared" si="40"/>
        <v/>
      </c>
      <c r="Y65" s="335">
        <f t="shared" si="8"/>
        <v>0</v>
      </c>
      <c r="Z65" s="336">
        <f t="shared" si="41"/>
        <v>0</v>
      </c>
      <c r="AA65" s="337"/>
      <c r="AB65" s="338"/>
      <c r="AC65" s="338"/>
      <c r="AE65" s="340">
        <f t="shared" si="42"/>
        <v>0</v>
      </c>
      <c r="AF65" s="340"/>
    </row>
    <row r="66" spans="1:32" s="339" customFormat="1" ht="24.75" hidden="1" customHeight="1" x14ac:dyDescent="0.25">
      <c r="A66" s="315">
        <v>63</v>
      </c>
      <c r="B66" s="341"/>
      <c r="C66" s="341"/>
      <c r="D66" s="341"/>
      <c r="E66" s="342"/>
      <c r="F66" s="343"/>
      <c r="G66" s="344"/>
      <c r="H66" s="345"/>
      <c r="I66" s="345"/>
      <c r="J66" s="346"/>
      <c r="K66" s="322">
        <f t="shared" si="0"/>
        <v>0</v>
      </c>
      <c r="L66" s="323">
        <f t="shared" si="53"/>
        <v>0</v>
      </c>
      <c r="M66" s="324">
        <f t="shared" si="54"/>
        <v>0</v>
      </c>
      <c r="N66" s="325" t="str">
        <f t="shared" si="1"/>
        <v/>
      </c>
      <c r="O66" s="326">
        <f t="shared" si="2"/>
        <v>0</v>
      </c>
      <c r="P66" s="327">
        <f t="shared" si="3"/>
        <v>0</v>
      </c>
      <c r="Q66" s="328">
        <f t="shared" si="55"/>
        <v>0</v>
      </c>
      <c r="R66" s="329" t="str">
        <f t="shared" si="56"/>
        <v/>
      </c>
      <c r="S66" s="330">
        <f t="shared" si="4"/>
        <v>0</v>
      </c>
      <c r="T66" s="331">
        <f t="shared" si="57"/>
        <v>0</v>
      </c>
      <c r="U66" s="332"/>
      <c r="V66" s="333">
        <f t="shared" si="38"/>
        <v>0</v>
      </c>
      <c r="W66" s="328">
        <f t="shared" si="39"/>
        <v>0</v>
      </c>
      <c r="X66" s="334" t="str">
        <f t="shared" si="40"/>
        <v/>
      </c>
      <c r="Y66" s="335">
        <f t="shared" si="8"/>
        <v>0</v>
      </c>
      <c r="Z66" s="336">
        <f t="shared" si="41"/>
        <v>0</v>
      </c>
      <c r="AA66" s="337"/>
      <c r="AB66" s="338"/>
      <c r="AC66" s="338"/>
      <c r="AE66" s="340">
        <f t="shared" si="42"/>
        <v>0</v>
      </c>
      <c r="AF66" s="340"/>
    </row>
    <row r="67" spans="1:32" s="339" customFormat="1" ht="24.75" hidden="1" customHeight="1" x14ac:dyDescent="0.25">
      <c r="A67" s="315">
        <v>64</v>
      </c>
      <c r="B67" s="341"/>
      <c r="C67" s="341"/>
      <c r="D67" s="341"/>
      <c r="E67" s="342"/>
      <c r="F67" s="343"/>
      <c r="G67" s="344"/>
      <c r="H67" s="345"/>
      <c r="I67" s="345"/>
      <c r="J67" s="346"/>
      <c r="K67" s="322">
        <f t="shared" si="0"/>
        <v>0</v>
      </c>
      <c r="L67" s="323">
        <f t="shared" si="53"/>
        <v>0</v>
      </c>
      <c r="M67" s="324">
        <f t="shared" si="54"/>
        <v>0</v>
      </c>
      <c r="N67" s="325" t="str">
        <f t="shared" si="1"/>
        <v/>
      </c>
      <c r="O67" s="326">
        <f t="shared" si="2"/>
        <v>0</v>
      </c>
      <c r="P67" s="327">
        <f t="shared" si="3"/>
        <v>0</v>
      </c>
      <c r="Q67" s="328">
        <f t="shared" si="55"/>
        <v>0</v>
      </c>
      <c r="R67" s="329" t="str">
        <f t="shared" si="56"/>
        <v/>
      </c>
      <c r="S67" s="330">
        <f t="shared" si="4"/>
        <v>0</v>
      </c>
      <c r="T67" s="331">
        <f t="shared" si="57"/>
        <v>0</v>
      </c>
      <c r="U67" s="332"/>
      <c r="V67" s="333">
        <f t="shared" si="38"/>
        <v>0</v>
      </c>
      <c r="W67" s="328">
        <f t="shared" si="39"/>
        <v>0</v>
      </c>
      <c r="X67" s="334" t="str">
        <f t="shared" si="40"/>
        <v/>
      </c>
      <c r="Y67" s="335">
        <f t="shared" si="8"/>
        <v>0</v>
      </c>
      <c r="Z67" s="336">
        <f t="shared" si="41"/>
        <v>0</v>
      </c>
      <c r="AA67" s="337"/>
      <c r="AB67" s="338"/>
      <c r="AC67" s="338"/>
      <c r="AE67" s="340">
        <f t="shared" si="42"/>
        <v>0</v>
      </c>
      <c r="AF67" s="340"/>
    </row>
    <row r="68" spans="1:32" s="339" customFormat="1" ht="24.75" hidden="1" customHeight="1" x14ac:dyDescent="0.25">
      <c r="A68" s="315">
        <v>65</v>
      </c>
      <c r="B68" s="341"/>
      <c r="C68" s="341"/>
      <c r="D68" s="341"/>
      <c r="E68" s="342"/>
      <c r="F68" s="343"/>
      <c r="G68" s="344"/>
      <c r="H68" s="345"/>
      <c r="I68" s="345"/>
      <c r="J68" s="346"/>
      <c r="K68" s="322">
        <f t="shared" ref="K68:K131" si="58">(IF(OR($B68=0,$C68=0,$D68=0),0,IF(OR($E68=0,($G68+$F68=0),$H68=0),0,MIN((VLOOKUP($E68,$A$232:$C$242,3,0))*(IF($E68=6,$I68,$H68))*((MIN((VLOOKUP($E68,$A$232:$E$242,5,0)),(IF($E68=6,$H68,$I68))))),MIN((VLOOKUP($E68,$A$232:$C$242,3,0)),($F68+$G68))*(IF($E68=6,$I68,((MIN((VLOOKUP($E68,$A$232:$E$242,5,0)),$I68)))))))))*$J68</f>
        <v>0</v>
      </c>
      <c r="L68" s="323">
        <f t="shared" si="53"/>
        <v>0</v>
      </c>
      <c r="M68" s="324">
        <f t="shared" si="54"/>
        <v>0</v>
      </c>
      <c r="N68" s="325" t="str">
        <f t="shared" ref="N68:N131" si="59">IF(E68&gt;0,MIN((VLOOKUP($E68,$A$232:$C$242,3,0)),($F68+$G68)),"")</f>
        <v/>
      </c>
      <c r="O68" s="326">
        <f t="shared" ref="O68:O131" si="60">IF(E68=6,(MIN(VLOOKUP($E68,$A$232:$E$242,5,0),H68)),H68)</f>
        <v>0</v>
      </c>
      <c r="P68" s="327">
        <f t="shared" ref="P68:P131" si="61">IF(E68=6,I68,IF(E68&gt;0,MIN((VLOOKUP($E68,$A$232:$E$242,5,0)),(I68)),0))*(1-$T$2)</f>
        <v>0</v>
      </c>
      <c r="Q68" s="328">
        <f t="shared" si="55"/>
        <v>0</v>
      </c>
      <c r="R68" s="329" t="str">
        <f t="shared" si="56"/>
        <v/>
      </c>
      <c r="S68" s="330">
        <f t="shared" ref="S68:S131" si="62">(IF(OR($B68=0,$C68=0,$D68=0),0,IF(OR($E68=0,($G68+$F68=0),$H68=0),0,MIN((VLOOKUP($E68,$A$232:$C$242,3,0))*(IF($E68=6,$P68,$O68))*((MIN((VLOOKUP($E68,$A$232:$E$242,5,0)),(IF($E68=6,$O68,$P68))))),MIN((VLOOKUP($E68,$A$232:$C$242,3,0)),($F68+$G68))*(IF($E68=6,$P68,((MIN((VLOOKUP($E68,$A$232:$E$242,5,0)),$P68)))))))))*$Q68</f>
        <v>0</v>
      </c>
      <c r="T68" s="331">
        <f t="shared" si="57"/>
        <v>0</v>
      </c>
      <c r="U68" s="332"/>
      <c r="V68" s="333">
        <f t="shared" ref="V68" si="63">IF($Z$2&gt;0,(1-$Z$2)*P68,P68)</f>
        <v>0</v>
      </c>
      <c r="W68" s="328">
        <f t="shared" ref="W68" si="64">Q68</f>
        <v>0</v>
      </c>
      <c r="X68" s="334" t="str">
        <f t="shared" ref="X68" si="65">IF(0.1&gt;V68,(IF(V68&gt;0.00001,"עצור: אחוז תעסוקה נמוך מ-10%","")),(IF(AND($Z$2&gt;0,V68&gt;0),(IF(($Z$2*P68=V68),"קיצוץ אחיד","נא להזין נימוק")),(IF((V68-P68=0),(IF((W68-Q68=0),"","נא להזין נימוק")),"נא להזין נימוק")))))</f>
        <v/>
      </c>
      <c r="Y68" s="335">
        <f t="shared" ref="Y68:Y131" si="66">(IF(OR($B68=0,$C68=0,$D68=0),0,IF(OR($E68=0,($G68+$F68=0),$H68=0),0,MIN((VLOOKUP($E68,$A$232:$C$242,3,0))*(IF($E68=6,$V68,$O68))*((MIN((VLOOKUP($E68,$A$232:$E$242,5,0)),(IF($E68=6,$O68,$V68))))),MIN((VLOOKUP($E68,$A$232:$C$242,3,0)),($F68+$G68))*(IF($E68=6,$V68,((MIN((VLOOKUP($E68,$A$232:$E$242,5,0)),$V68)))))))))*$W68</f>
        <v>0</v>
      </c>
      <c r="Z68" s="336">
        <f t="shared" ref="Z68" si="67">O68*V68*W68/12</f>
        <v>0</v>
      </c>
      <c r="AA68" s="337"/>
      <c r="AB68" s="338"/>
      <c r="AC68" s="338"/>
      <c r="AE68" s="340">
        <f t="shared" ref="AE68" si="68">+F68+G68</f>
        <v>0</v>
      </c>
      <c r="AF68" s="340"/>
    </row>
    <row r="69" spans="1:32" s="339" customFormat="1" ht="24.75" hidden="1" customHeight="1" x14ac:dyDescent="0.25">
      <c r="A69" s="315">
        <v>66</v>
      </c>
      <c r="B69" s="341"/>
      <c r="C69" s="341"/>
      <c r="D69" s="341"/>
      <c r="E69" s="342"/>
      <c r="F69" s="343"/>
      <c r="G69" s="344"/>
      <c r="H69" s="345"/>
      <c r="I69" s="345"/>
      <c r="J69" s="346"/>
      <c r="K69" s="322">
        <f t="shared" si="58"/>
        <v>0</v>
      </c>
      <c r="L69" s="323">
        <f t="shared" ref="L69" si="69">J69*I69*H69/12</f>
        <v>0</v>
      </c>
      <c r="M69" s="324">
        <f t="shared" ref="M69" si="70">(F69+G69)*J69</f>
        <v>0</v>
      </c>
      <c r="N69" s="325" t="str">
        <f t="shared" si="59"/>
        <v/>
      </c>
      <c r="O69" s="326">
        <f t="shared" si="60"/>
        <v>0</v>
      </c>
      <c r="P69" s="327">
        <f t="shared" si="61"/>
        <v>0</v>
      </c>
      <c r="Q69" s="328">
        <f t="shared" ref="Q69" si="71">J69</f>
        <v>0</v>
      </c>
      <c r="R69" s="329" t="str">
        <f t="shared" ref="R69" si="72">IF(AND(E69=6,O69&lt;H69,H69&gt;0.333333),"סגל אקדמי: משרה עד-33%",IF(0.1&gt;P69,(IF(P69&gt;0.00001,"עצור: אחוז תעסוקה נמוך מ-10%","")),(IF(AND($T$2&gt;0,$T$2&lt;1,P69&gt;0),(IF(($T$2*I69=P69),"קיצוץ אחיד","נא להזין נימוק")),(IF((P69-I69=0),(IF((Q69-J69=0),"","נא להזין נימוק")),"נא להזין נימוק"))))))</f>
        <v/>
      </c>
      <c r="S69" s="330">
        <f t="shared" si="62"/>
        <v>0</v>
      </c>
      <c r="T69" s="331">
        <f t="shared" ref="T69" si="73">O69*P69*Q69/12</f>
        <v>0</v>
      </c>
      <c r="U69" s="332"/>
      <c r="V69" s="333">
        <f t="shared" ref="V69:V100" si="74">IF($Z$2&gt;0,(1-$Z$2)*P69,P69)</f>
        <v>0</v>
      </c>
      <c r="W69" s="328">
        <f t="shared" ref="W69:W99" si="75">Q69</f>
        <v>0</v>
      </c>
      <c r="X69" s="334" t="str">
        <f t="shared" ref="X69:X100" si="76">IF(0.1&gt;V69,(IF(V69&gt;0.00001,"עצור: אחוז תעסוקה נמוך מ-10%","")),(IF(AND($Z$2&gt;0,V69&gt;0),(IF(($Z$2*P69=V69),"קיצוץ אחיד","נא להזין נימוק")),(IF((V69-P69=0),(IF((W69-Q69=0),"","נא להזין נימוק")),"נא להזין נימוק")))))</f>
        <v/>
      </c>
      <c r="Y69" s="335">
        <f t="shared" si="66"/>
        <v>0</v>
      </c>
      <c r="Z69" s="336">
        <f t="shared" ref="Z69:Z100" si="77">O69*V69*W69/12</f>
        <v>0</v>
      </c>
      <c r="AA69" s="337"/>
      <c r="AB69" s="338"/>
      <c r="AC69" s="338"/>
      <c r="AE69" s="340">
        <f t="shared" ref="AE69:AE99" si="78">+F69+G69</f>
        <v>0</v>
      </c>
      <c r="AF69" s="340"/>
    </row>
    <row r="70" spans="1:32" s="339" customFormat="1" ht="24.75" hidden="1" customHeight="1" x14ac:dyDescent="0.25">
      <c r="A70" s="315">
        <v>67</v>
      </c>
      <c r="B70" s="341"/>
      <c r="C70" s="341"/>
      <c r="D70" s="341"/>
      <c r="E70" s="342"/>
      <c r="F70" s="343"/>
      <c r="G70" s="344"/>
      <c r="H70" s="345"/>
      <c r="I70" s="345"/>
      <c r="J70" s="346"/>
      <c r="K70" s="322">
        <f t="shared" si="58"/>
        <v>0</v>
      </c>
      <c r="L70" s="323">
        <f t="shared" ref="L70" si="79">J70*I70*H70/12</f>
        <v>0</v>
      </c>
      <c r="M70" s="324">
        <f t="shared" ref="M70" si="80">(F70+G70)*J70</f>
        <v>0</v>
      </c>
      <c r="N70" s="325" t="str">
        <f t="shared" si="59"/>
        <v/>
      </c>
      <c r="O70" s="326">
        <f t="shared" si="60"/>
        <v>0</v>
      </c>
      <c r="P70" s="327">
        <f t="shared" si="61"/>
        <v>0</v>
      </c>
      <c r="Q70" s="328">
        <f t="shared" ref="Q70" si="81">J70</f>
        <v>0</v>
      </c>
      <c r="R70" s="329" t="str">
        <f t="shared" ref="R70" si="82">IF(AND(E70=6,O70&lt;H70,H70&gt;0.333333),"סגל אקדמי: משרה עד-33%",IF(0.1&gt;P70,(IF(P70&gt;0.00001,"עצור: אחוז תעסוקה נמוך מ-10%","")),(IF(AND($T$2&gt;0,$T$2&lt;1,P70&gt;0),(IF(($T$2*I70=P70),"קיצוץ אחיד","נא להזין נימוק")),(IF((P70-I70=0),(IF((Q70-J70=0),"","נא להזין נימוק")),"נא להזין נימוק"))))))</f>
        <v/>
      </c>
      <c r="S70" s="330">
        <f t="shared" si="62"/>
        <v>0</v>
      </c>
      <c r="T70" s="331">
        <f t="shared" ref="T70" si="83">O70*P70*Q70/12</f>
        <v>0</v>
      </c>
      <c r="U70" s="332"/>
      <c r="V70" s="333">
        <f t="shared" si="74"/>
        <v>0</v>
      </c>
      <c r="W70" s="328">
        <f t="shared" si="75"/>
        <v>0</v>
      </c>
      <c r="X70" s="334" t="str">
        <f t="shared" si="76"/>
        <v/>
      </c>
      <c r="Y70" s="335">
        <f t="shared" si="66"/>
        <v>0</v>
      </c>
      <c r="Z70" s="336">
        <f t="shared" si="77"/>
        <v>0</v>
      </c>
      <c r="AA70" s="337"/>
      <c r="AB70" s="338"/>
      <c r="AC70" s="338"/>
      <c r="AE70" s="340">
        <f t="shared" si="78"/>
        <v>0</v>
      </c>
      <c r="AF70" s="340"/>
    </row>
    <row r="71" spans="1:32" s="339" customFormat="1" ht="24.75" hidden="1" customHeight="1" x14ac:dyDescent="0.25">
      <c r="A71" s="315">
        <v>68</v>
      </c>
      <c r="B71" s="341"/>
      <c r="C71" s="341"/>
      <c r="D71" s="341"/>
      <c r="E71" s="342"/>
      <c r="F71" s="343"/>
      <c r="G71" s="344"/>
      <c r="H71" s="345"/>
      <c r="I71" s="345"/>
      <c r="J71" s="346"/>
      <c r="K71" s="322">
        <f t="shared" si="58"/>
        <v>0</v>
      </c>
      <c r="L71" s="323">
        <f t="shared" ref="L71" si="84">J71*I71*H71/12</f>
        <v>0</v>
      </c>
      <c r="M71" s="324">
        <f t="shared" ref="M71" si="85">(F71+G71)*J71</f>
        <v>0</v>
      </c>
      <c r="N71" s="325" t="str">
        <f t="shared" si="59"/>
        <v/>
      </c>
      <c r="O71" s="326">
        <f t="shared" si="60"/>
        <v>0</v>
      </c>
      <c r="P71" s="327">
        <f t="shared" si="61"/>
        <v>0</v>
      </c>
      <c r="Q71" s="328">
        <f t="shared" ref="Q71" si="86">J71</f>
        <v>0</v>
      </c>
      <c r="R71" s="329" t="str">
        <f t="shared" ref="R71" si="87">IF(AND(E71=6,O71&lt;H71,H71&gt;0.333333),"סגל אקדמי: משרה עד-33%",IF(0.1&gt;P71,(IF(P71&gt;0.00001,"עצור: אחוז תעסוקה נמוך מ-10%","")),(IF(AND($T$2&gt;0,$T$2&lt;1,P71&gt;0),(IF(($T$2*I71=P71),"קיצוץ אחיד","נא להזין נימוק")),(IF((P71-I71=0),(IF((Q71-J71=0),"","נא להזין נימוק")),"נא להזין נימוק"))))))</f>
        <v/>
      </c>
      <c r="S71" s="330">
        <f t="shared" si="62"/>
        <v>0</v>
      </c>
      <c r="T71" s="331">
        <f t="shared" ref="T71" si="88">O71*P71*Q71/12</f>
        <v>0</v>
      </c>
      <c r="U71" s="332"/>
      <c r="V71" s="333">
        <f t="shared" si="74"/>
        <v>0</v>
      </c>
      <c r="W71" s="328">
        <f t="shared" si="75"/>
        <v>0</v>
      </c>
      <c r="X71" s="334" t="str">
        <f t="shared" si="76"/>
        <v/>
      </c>
      <c r="Y71" s="335">
        <f t="shared" si="66"/>
        <v>0</v>
      </c>
      <c r="Z71" s="336">
        <f t="shared" si="77"/>
        <v>0</v>
      </c>
      <c r="AA71" s="337"/>
      <c r="AB71" s="338"/>
      <c r="AC71" s="338"/>
      <c r="AE71" s="340">
        <f t="shared" si="78"/>
        <v>0</v>
      </c>
      <c r="AF71" s="340"/>
    </row>
    <row r="72" spans="1:32" s="339" customFormat="1" ht="24.75" hidden="1" customHeight="1" x14ac:dyDescent="0.25">
      <c r="A72" s="315">
        <v>69</v>
      </c>
      <c r="B72" s="341"/>
      <c r="C72" s="341"/>
      <c r="D72" s="341"/>
      <c r="E72" s="342"/>
      <c r="F72" s="343"/>
      <c r="G72" s="344"/>
      <c r="H72" s="345"/>
      <c r="I72" s="345"/>
      <c r="J72" s="346"/>
      <c r="K72" s="322">
        <f t="shared" si="58"/>
        <v>0</v>
      </c>
      <c r="L72" s="323">
        <f t="shared" ref="L72:L101" si="89">J72*I72*H72/12</f>
        <v>0</v>
      </c>
      <c r="M72" s="324">
        <f t="shared" ref="M72:M101" si="90">(F72+G72)*J72</f>
        <v>0</v>
      </c>
      <c r="N72" s="325" t="str">
        <f t="shared" si="59"/>
        <v/>
      </c>
      <c r="O72" s="326">
        <f t="shared" si="60"/>
        <v>0</v>
      </c>
      <c r="P72" s="327">
        <f t="shared" si="61"/>
        <v>0</v>
      </c>
      <c r="Q72" s="328">
        <f t="shared" ref="Q72:Q101" si="91">J72</f>
        <v>0</v>
      </c>
      <c r="R72" s="329" t="str">
        <f t="shared" ref="R72:R101" si="92">IF(AND(E72=6,O72&lt;H72,H72&gt;0.333333),"סגל אקדמי: משרה עד-33%",IF(0.1&gt;P72,(IF(P72&gt;0.00001,"עצור: אחוז תעסוקה נמוך מ-10%","")),(IF(AND($T$2&gt;0,$T$2&lt;1,P72&gt;0),(IF(($T$2*I72=P72),"קיצוץ אחיד","נא להזין נימוק")),(IF((P72-I72=0),(IF((Q72-J72=0),"","נא להזין נימוק")),"נא להזין נימוק"))))))</f>
        <v/>
      </c>
      <c r="S72" s="330">
        <f t="shared" si="62"/>
        <v>0</v>
      </c>
      <c r="T72" s="331">
        <f t="shared" ref="T72:T101" si="93">O72*P72*Q72/12</f>
        <v>0</v>
      </c>
      <c r="U72" s="332"/>
      <c r="V72" s="333">
        <f t="shared" si="74"/>
        <v>0</v>
      </c>
      <c r="W72" s="328">
        <f t="shared" si="75"/>
        <v>0</v>
      </c>
      <c r="X72" s="334" t="str">
        <f t="shared" si="76"/>
        <v/>
      </c>
      <c r="Y72" s="335">
        <f t="shared" si="66"/>
        <v>0</v>
      </c>
      <c r="Z72" s="336">
        <f t="shared" si="77"/>
        <v>0</v>
      </c>
      <c r="AA72" s="337"/>
      <c r="AB72" s="338"/>
      <c r="AC72" s="338"/>
      <c r="AE72" s="340">
        <f t="shared" si="78"/>
        <v>0</v>
      </c>
      <c r="AF72" s="340"/>
    </row>
    <row r="73" spans="1:32" s="339" customFormat="1" ht="24.75" hidden="1" customHeight="1" x14ac:dyDescent="0.25">
      <c r="A73" s="315">
        <v>70</v>
      </c>
      <c r="B73" s="341"/>
      <c r="C73" s="341"/>
      <c r="D73" s="341"/>
      <c r="E73" s="342"/>
      <c r="F73" s="343"/>
      <c r="G73" s="344"/>
      <c r="H73" s="345"/>
      <c r="I73" s="345"/>
      <c r="J73" s="346"/>
      <c r="K73" s="322">
        <f t="shared" si="58"/>
        <v>0</v>
      </c>
      <c r="L73" s="323">
        <f t="shared" si="89"/>
        <v>0</v>
      </c>
      <c r="M73" s="324">
        <f t="shared" si="90"/>
        <v>0</v>
      </c>
      <c r="N73" s="325" t="str">
        <f t="shared" si="59"/>
        <v/>
      </c>
      <c r="O73" s="326">
        <f t="shared" si="60"/>
        <v>0</v>
      </c>
      <c r="P73" s="327">
        <f t="shared" si="61"/>
        <v>0</v>
      </c>
      <c r="Q73" s="328">
        <f t="shared" si="91"/>
        <v>0</v>
      </c>
      <c r="R73" s="329" t="str">
        <f t="shared" si="92"/>
        <v/>
      </c>
      <c r="S73" s="330">
        <f t="shared" si="62"/>
        <v>0</v>
      </c>
      <c r="T73" s="331">
        <f t="shared" si="93"/>
        <v>0</v>
      </c>
      <c r="U73" s="332"/>
      <c r="V73" s="333">
        <f t="shared" si="74"/>
        <v>0</v>
      </c>
      <c r="W73" s="328">
        <f t="shared" si="75"/>
        <v>0</v>
      </c>
      <c r="X73" s="334" t="str">
        <f t="shared" si="76"/>
        <v/>
      </c>
      <c r="Y73" s="335">
        <f t="shared" si="66"/>
        <v>0</v>
      </c>
      <c r="Z73" s="336">
        <f t="shared" si="77"/>
        <v>0</v>
      </c>
      <c r="AA73" s="337"/>
      <c r="AB73" s="338"/>
      <c r="AC73" s="338"/>
      <c r="AE73" s="340">
        <f t="shared" si="78"/>
        <v>0</v>
      </c>
      <c r="AF73" s="340"/>
    </row>
    <row r="74" spans="1:32" s="339" customFormat="1" ht="24.75" hidden="1" customHeight="1" x14ac:dyDescent="0.25">
      <c r="A74" s="315">
        <v>71</v>
      </c>
      <c r="B74" s="341"/>
      <c r="C74" s="341"/>
      <c r="D74" s="341"/>
      <c r="E74" s="342"/>
      <c r="F74" s="343"/>
      <c r="G74" s="344"/>
      <c r="H74" s="345"/>
      <c r="I74" s="345"/>
      <c r="J74" s="346"/>
      <c r="K74" s="322">
        <f t="shared" si="58"/>
        <v>0</v>
      </c>
      <c r="L74" s="323">
        <f t="shared" si="89"/>
        <v>0</v>
      </c>
      <c r="M74" s="324">
        <f t="shared" si="90"/>
        <v>0</v>
      </c>
      <c r="N74" s="325" t="str">
        <f t="shared" si="59"/>
        <v/>
      </c>
      <c r="O74" s="326">
        <f t="shared" si="60"/>
        <v>0</v>
      </c>
      <c r="P74" s="327">
        <f t="shared" si="61"/>
        <v>0</v>
      </c>
      <c r="Q74" s="328">
        <f t="shared" si="91"/>
        <v>0</v>
      </c>
      <c r="R74" s="329" t="str">
        <f t="shared" si="92"/>
        <v/>
      </c>
      <c r="S74" s="330">
        <f t="shared" si="62"/>
        <v>0</v>
      </c>
      <c r="T74" s="331">
        <f t="shared" si="93"/>
        <v>0</v>
      </c>
      <c r="U74" s="332"/>
      <c r="V74" s="333">
        <f t="shared" si="74"/>
        <v>0</v>
      </c>
      <c r="W74" s="328">
        <f t="shared" si="75"/>
        <v>0</v>
      </c>
      <c r="X74" s="334" t="str">
        <f t="shared" si="76"/>
        <v/>
      </c>
      <c r="Y74" s="335">
        <f t="shared" si="66"/>
        <v>0</v>
      </c>
      <c r="Z74" s="336">
        <f t="shared" si="77"/>
        <v>0</v>
      </c>
      <c r="AA74" s="337"/>
      <c r="AB74" s="338"/>
      <c r="AC74" s="338"/>
      <c r="AE74" s="340">
        <f t="shared" si="78"/>
        <v>0</v>
      </c>
      <c r="AF74" s="340"/>
    </row>
    <row r="75" spans="1:32" s="339" customFormat="1" ht="24.75" hidden="1" customHeight="1" x14ac:dyDescent="0.25">
      <c r="A75" s="315">
        <v>72</v>
      </c>
      <c r="B75" s="341"/>
      <c r="C75" s="341"/>
      <c r="D75" s="341"/>
      <c r="E75" s="342"/>
      <c r="F75" s="343"/>
      <c r="G75" s="344"/>
      <c r="H75" s="345"/>
      <c r="I75" s="345"/>
      <c r="J75" s="346"/>
      <c r="K75" s="322">
        <f t="shared" si="58"/>
        <v>0</v>
      </c>
      <c r="L75" s="323">
        <f t="shared" si="89"/>
        <v>0</v>
      </c>
      <c r="M75" s="324">
        <f t="shared" si="90"/>
        <v>0</v>
      </c>
      <c r="N75" s="325" t="str">
        <f t="shared" si="59"/>
        <v/>
      </c>
      <c r="O75" s="326">
        <f t="shared" si="60"/>
        <v>0</v>
      </c>
      <c r="P75" s="327">
        <f t="shared" si="61"/>
        <v>0</v>
      </c>
      <c r="Q75" s="328">
        <f t="shared" si="91"/>
        <v>0</v>
      </c>
      <c r="R75" s="329" t="str">
        <f t="shared" si="92"/>
        <v/>
      </c>
      <c r="S75" s="330">
        <f t="shared" si="62"/>
        <v>0</v>
      </c>
      <c r="T75" s="331">
        <f t="shared" si="93"/>
        <v>0</v>
      </c>
      <c r="U75" s="332"/>
      <c r="V75" s="333">
        <f t="shared" si="74"/>
        <v>0</v>
      </c>
      <c r="W75" s="328">
        <f t="shared" si="75"/>
        <v>0</v>
      </c>
      <c r="X75" s="334" t="str">
        <f t="shared" si="76"/>
        <v/>
      </c>
      <c r="Y75" s="335">
        <f t="shared" si="66"/>
        <v>0</v>
      </c>
      <c r="Z75" s="336">
        <f t="shared" si="77"/>
        <v>0</v>
      </c>
      <c r="AA75" s="337"/>
      <c r="AB75" s="338"/>
      <c r="AC75" s="338"/>
      <c r="AE75" s="340">
        <f t="shared" si="78"/>
        <v>0</v>
      </c>
      <c r="AF75" s="340"/>
    </row>
    <row r="76" spans="1:32" s="339" customFormat="1" ht="24.75" hidden="1" customHeight="1" x14ac:dyDescent="0.25">
      <c r="A76" s="315">
        <v>73</v>
      </c>
      <c r="B76" s="341"/>
      <c r="C76" s="341"/>
      <c r="D76" s="341"/>
      <c r="E76" s="342"/>
      <c r="F76" s="343"/>
      <c r="G76" s="344"/>
      <c r="H76" s="345"/>
      <c r="I76" s="345"/>
      <c r="J76" s="346"/>
      <c r="K76" s="322">
        <f t="shared" si="58"/>
        <v>0</v>
      </c>
      <c r="L76" s="323">
        <f t="shared" si="89"/>
        <v>0</v>
      </c>
      <c r="M76" s="324">
        <f t="shared" si="90"/>
        <v>0</v>
      </c>
      <c r="N76" s="325" t="str">
        <f t="shared" si="59"/>
        <v/>
      </c>
      <c r="O76" s="326">
        <f t="shared" si="60"/>
        <v>0</v>
      </c>
      <c r="P76" s="327">
        <f t="shared" si="61"/>
        <v>0</v>
      </c>
      <c r="Q76" s="328">
        <f t="shared" si="91"/>
        <v>0</v>
      </c>
      <c r="R76" s="329" t="str">
        <f t="shared" si="92"/>
        <v/>
      </c>
      <c r="S76" s="330">
        <f t="shared" si="62"/>
        <v>0</v>
      </c>
      <c r="T76" s="331">
        <f t="shared" si="93"/>
        <v>0</v>
      </c>
      <c r="U76" s="332"/>
      <c r="V76" s="333">
        <f t="shared" si="74"/>
        <v>0</v>
      </c>
      <c r="W76" s="328">
        <f t="shared" si="75"/>
        <v>0</v>
      </c>
      <c r="X76" s="334" t="str">
        <f t="shared" si="76"/>
        <v/>
      </c>
      <c r="Y76" s="335">
        <f t="shared" si="66"/>
        <v>0</v>
      </c>
      <c r="Z76" s="336">
        <f t="shared" si="77"/>
        <v>0</v>
      </c>
      <c r="AA76" s="337"/>
      <c r="AB76" s="338"/>
      <c r="AC76" s="338"/>
      <c r="AE76" s="340">
        <f t="shared" si="78"/>
        <v>0</v>
      </c>
      <c r="AF76" s="340"/>
    </row>
    <row r="77" spans="1:32" s="339" customFormat="1" ht="24.75" hidden="1" customHeight="1" x14ac:dyDescent="0.25">
      <c r="A77" s="315">
        <v>74</v>
      </c>
      <c r="B77" s="341"/>
      <c r="C77" s="341"/>
      <c r="D77" s="341"/>
      <c r="E77" s="342"/>
      <c r="F77" s="343"/>
      <c r="G77" s="344"/>
      <c r="H77" s="345"/>
      <c r="I77" s="345"/>
      <c r="J77" s="346"/>
      <c r="K77" s="322">
        <f t="shared" si="58"/>
        <v>0</v>
      </c>
      <c r="L77" s="323">
        <f t="shared" si="89"/>
        <v>0</v>
      </c>
      <c r="M77" s="324">
        <f t="shared" si="90"/>
        <v>0</v>
      </c>
      <c r="N77" s="325" t="str">
        <f t="shared" si="59"/>
        <v/>
      </c>
      <c r="O77" s="326">
        <f t="shared" si="60"/>
        <v>0</v>
      </c>
      <c r="P77" s="327">
        <f t="shared" si="61"/>
        <v>0</v>
      </c>
      <c r="Q77" s="328">
        <f t="shared" si="91"/>
        <v>0</v>
      </c>
      <c r="R77" s="329" t="str">
        <f t="shared" si="92"/>
        <v/>
      </c>
      <c r="S77" s="330">
        <f t="shared" si="62"/>
        <v>0</v>
      </c>
      <c r="T77" s="331">
        <f t="shared" si="93"/>
        <v>0</v>
      </c>
      <c r="U77" s="332"/>
      <c r="V77" s="333">
        <f t="shared" si="74"/>
        <v>0</v>
      </c>
      <c r="W77" s="328">
        <f t="shared" si="75"/>
        <v>0</v>
      </c>
      <c r="X77" s="334" t="str">
        <f t="shared" si="76"/>
        <v/>
      </c>
      <c r="Y77" s="335">
        <f t="shared" si="66"/>
        <v>0</v>
      </c>
      <c r="Z77" s="336">
        <f t="shared" si="77"/>
        <v>0</v>
      </c>
      <c r="AA77" s="337"/>
      <c r="AB77" s="338"/>
      <c r="AC77" s="338"/>
      <c r="AE77" s="340">
        <f t="shared" si="78"/>
        <v>0</v>
      </c>
      <c r="AF77" s="340"/>
    </row>
    <row r="78" spans="1:32" s="339" customFormat="1" ht="24.75" hidden="1" customHeight="1" x14ac:dyDescent="0.25">
      <c r="A78" s="315">
        <v>75</v>
      </c>
      <c r="B78" s="341"/>
      <c r="C78" s="341"/>
      <c r="D78" s="341"/>
      <c r="E78" s="342"/>
      <c r="F78" s="343"/>
      <c r="G78" s="344"/>
      <c r="H78" s="345"/>
      <c r="I78" s="345"/>
      <c r="J78" s="346"/>
      <c r="K78" s="322">
        <f t="shared" si="58"/>
        <v>0</v>
      </c>
      <c r="L78" s="323">
        <f t="shared" si="89"/>
        <v>0</v>
      </c>
      <c r="M78" s="324">
        <f t="shared" si="90"/>
        <v>0</v>
      </c>
      <c r="N78" s="325" t="str">
        <f t="shared" si="59"/>
        <v/>
      </c>
      <c r="O78" s="326">
        <f t="shared" si="60"/>
        <v>0</v>
      </c>
      <c r="P78" s="327">
        <f t="shared" si="61"/>
        <v>0</v>
      </c>
      <c r="Q78" s="328">
        <f t="shared" si="91"/>
        <v>0</v>
      </c>
      <c r="R78" s="329" t="str">
        <f t="shared" si="92"/>
        <v/>
      </c>
      <c r="S78" s="330">
        <f t="shared" si="62"/>
        <v>0</v>
      </c>
      <c r="T78" s="331">
        <f t="shared" si="93"/>
        <v>0</v>
      </c>
      <c r="U78" s="332"/>
      <c r="V78" s="333">
        <f t="shared" si="74"/>
        <v>0</v>
      </c>
      <c r="W78" s="328">
        <f t="shared" si="75"/>
        <v>0</v>
      </c>
      <c r="X78" s="334" t="str">
        <f t="shared" si="76"/>
        <v/>
      </c>
      <c r="Y78" s="335">
        <f t="shared" si="66"/>
        <v>0</v>
      </c>
      <c r="Z78" s="336">
        <f t="shared" si="77"/>
        <v>0</v>
      </c>
      <c r="AA78" s="337"/>
      <c r="AB78" s="338"/>
      <c r="AC78" s="338"/>
      <c r="AE78" s="340">
        <f t="shared" si="78"/>
        <v>0</v>
      </c>
      <c r="AF78" s="340"/>
    </row>
    <row r="79" spans="1:32" s="339" customFormat="1" ht="24.75" hidden="1" customHeight="1" x14ac:dyDescent="0.25">
      <c r="A79" s="315">
        <v>76</v>
      </c>
      <c r="B79" s="341"/>
      <c r="C79" s="341"/>
      <c r="D79" s="341"/>
      <c r="E79" s="342"/>
      <c r="F79" s="343"/>
      <c r="G79" s="344"/>
      <c r="H79" s="345"/>
      <c r="I79" s="345"/>
      <c r="J79" s="346"/>
      <c r="K79" s="322">
        <f t="shared" si="58"/>
        <v>0</v>
      </c>
      <c r="L79" s="323">
        <f t="shared" si="89"/>
        <v>0</v>
      </c>
      <c r="M79" s="324">
        <f t="shared" si="90"/>
        <v>0</v>
      </c>
      <c r="N79" s="325" t="str">
        <f t="shared" si="59"/>
        <v/>
      </c>
      <c r="O79" s="326">
        <f t="shared" si="60"/>
        <v>0</v>
      </c>
      <c r="P79" s="327">
        <f t="shared" si="61"/>
        <v>0</v>
      </c>
      <c r="Q79" s="328">
        <f t="shared" si="91"/>
        <v>0</v>
      </c>
      <c r="R79" s="329" t="str">
        <f t="shared" si="92"/>
        <v/>
      </c>
      <c r="S79" s="330">
        <f t="shared" si="62"/>
        <v>0</v>
      </c>
      <c r="T79" s="331">
        <f t="shared" si="93"/>
        <v>0</v>
      </c>
      <c r="U79" s="332"/>
      <c r="V79" s="333">
        <f t="shared" si="74"/>
        <v>0</v>
      </c>
      <c r="W79" s="328">
        <f t="shared" si="75"/>
        <v>0</v>
      </c>
      <c r="X79" s="334" t="str">
        <f t="shared" si="76"/>
        <v/>
      </c>
      <c r="Y79" s="335">
        <f t="shared" si="66"/>
        <v>0</v>
      </c>
      <c r="Z79" s="336">
        <f t="shared" si="77"/>
        <v>0</v>
      </c>
      <c r="AA79" s="337"/>
      <c r="AB79" s="338"/>
      <c r="AC79" s="338"/>
      <c r="AE79" s="340">
        <f t="shared" si="78"/>
        <v>0</v>
      </c>
      <c r="AF79" s="340"/>
    </row>
    <row r="80" spans="1:32" s="339" customFormat="1" ht="24.75" hidden="1" customHeight="1" x14ac:dyDescent="0.25">
      <c r="A80" s="315">
        <v>77</v>
      </c>
      <c r="B80" s="341"/>
      <c r="C80" s="341"/>
      <c r="D80" s="341"/>
      <c r="E80" s="342"/>
      <c r="F80" s="343"/>
      <c r="G80" s="344"/>
      <c r="H80" s="345"/>
      <c r="I80" s="345"/>
      <c r="J80" s="346"/>
      <c r="K80" s="322">
        <f t="shared" si="58"/>
        <v>0</v>
      </c>
      <c r="L80" s="323">
        <f t="shared" si="89"/>
        <v>0</v>
      </c>
      <c r="M80" s="324">
        <f t="shared" si="90"/>
        <v>0</v>
      </c>
      <c r="N80" s="325" t="str">
        <f t="shared" si="59"/>
        <v/>
      </c>
      <c r="O80" s="326">
        <f t="shared" si="60"/>
        <v>0</v>
      </c>
      <c r="P80" s="327">
        <f t="shared" si="61"/>
        <v>0</v>
      </c>
      <c r="Q80" s="328">
        <f t="shared" si="91"/>
        <v>0</v>
      </c>
      <c r="R80" s="329" t="str">
        <f t="shared" si="92"/>
        <v/>
      </c>
      <c r="S80" s="330">
        <f t="shared" si="62"/>
        <v>0</v>
      </c>
      <c r="T80" s="331">
        <f t="shared" si="93"/>
        <v>0</v>
      </c>
      <c r="U80" s="332"/>
      <c r="V80" s="333">
        <f t="shared" si="74"/>
        <v>0</v>
      </c>
      <c r="W80" s="328">
        <f t="shared" si="75"/>
        <v>0</v>
      </c>
      <c r="X80" s="334" t="str">
        <f t="shared" si="76"/>
        <v/>
      </c>
      <c r="Y80" s="335">
        <f t="shared" si="66"/>
        <v>0</v>
      </c>
      <c r="Z80" s="336">
        <f t="shared" si="77"/>
        <v>0</v>
      </c>
      <c r="AA80" s="337"/>
      <c r="AB80" s="338"/>
      <c r="AC80" s="338"/>
      <c r="AE80" s="340">
        <f t="shared" si="78"/>
        <v>0</v>
      </c>
      <c r="AF80" s="340"/>
    </row>
    <row r="81" spans="1:32" s="339" customFormat="1" ht="24.75" hidden="1" customHeight="1" x14ac:dyDescent="0.25">
      <c r="A81" s="315">
        <v>78</v>
      </c>
      <c r="B81" s="341"/>
      <c r="C81" s="341"/>
      <c r="D81" s="341"/>
      <c r="E81" s="342"/>
      <c r="F81" s="343"/>
      <c r="G81" s="344"/>
      <c r="H81" s="345"/>
      <c r="I81" s="345"/>
      <c r="J81" s="346"/>
      <c r="K81" s="322">
        <f t="shared" si="58"/>
        <v>0</v>
      </c>
      <c r="L81" s="323">
        <f t="shared" si="89"/>
        <v>0</v>
      </c>
      <c r="M81" s="324">
        <f t="shared" si="90"/>
        <v>0</v>
      </c>
      <c r="N81" s="325" t="str">
        <f t="shared" si="59"/>
        <v/>
      </c>
      <c r="O81" s="326">
        <f t="shared" si="60"/>
        <v>0</v>
      </c>
      <c r="P81" s="327">
        <f t="shared" si="61"/>
        <v>0</v>
      </c>
      <c r="Q81" s="328">
        <f t="shared" si="91"/>
        <v>0</v>
      </c>
      <c r="R81" s="329" t="str">
        <f t="shared" si="92"/>
        <v/>
      </c>
      <c r="S81" s="330">
        <f t="shared" si="62"/>
        <v>0</v>
      </c>
      <c r="T81" s="331">
        <f t="shared" si="93"/>
        <v>0</v>
      </c>
      <c r="U81" s="332"/>
      <c r="V81" s="333">
        <f t="shared" si="74"/>
        <v>0</v>
      </c>
      <c r="W81" s="328">
        <f t="shared" si="75"/>
        <v>0</v>
      </c>
      <c r="X81" s="334" t="str">
        <f t="shared" si="76"/>
        <v/>
      </c>
      <c r="Y81" s="335">
        <f t="shared" si="66"/>
        <v>0</v>
      </c>
      <c r="Z81" s="336">
        <f t="shared" si="77"/>
        <v>0</v>
      </c>
      <c r="AA81" s="337"/>
      <c r="AB81" s="338"/>
      <c r="AC81" s="338"/>
      <c r="AE81" s="340">
        <f t="shared" si="78"/>
        <v>0</v>
      </c>
      <c r="AF81" s="340"/>
    </row>
    <row r="82" spans="1:32" s="339" customFormat="1" ht="24.75" hidden="1" customHeight="1" x14ac:dyDescent="0.25">
      <c r="A82" s="315">
        <v>79</v>
      </c>
      <c r="B82" s="341"/>
      <c r="C82" s="341"/>
      <c r="D82" s="341"/>
      <c r="E82" s="342"/>
      <c r="F82" s="343"/>
      <c r="G82" s="344"/>
      <c r="H82" s="345"/>
      <c r="I82" s="345"/>
      <c r="J82" s="346"/>
      <c r="K82" s="322">
        <f t="shared" si="58"/>
        <v>0</v>
      </c>
      <c r="L82" s="323">
        <f t="shared" si="89"/>
        <v>0</v>
      </c>
      <c r="M82" s="324">
        <f t="shared" si="90"/>
        <v>0</v>
      </c>
      <c r="N82" s="325" t="str">
        <f t="shared" si="59"/>
        <v/>
      </c>
      <c r="O82" s="326">
        <f t="shared" si="60"/>
        <v>0</v>
      </c>
      <c r="P82" s="327">
        <f t="shared" si="61"/>
        <v>0</v>
      </c>
      <c r="Q82" s="328">
        <f t="shared" si="91"/>
        <v>0</v>
      </c>
      <c r="R82" s="329" t="str">
        <f t="shared" si="92"/>
        <v/>
      </c>
      <c r="S82" s="330">
        <f t="shared" si="62"/>
        <v>0</v>
      </c>
      <c r="T82" s="331">
        <f t="shared" si="93"/>
        <v>0</v>
      </c>
      <c r="U82" s="332"/>
      <c r="V82" s="333">
        <f t="shared" si="74"/>
        <v>0</v>
      </c>
      <c r="W82" s="328">
        <f t="shared" si="75"/>
        <v>0</v>
      </c>
      <c r="X82" s="334" t="str">
        <f t="shared" si="76"/>
        <v/>
      </c>
      <c r="Y82" s="335">
        <f t="shared" si="66"/>
        <v>0</v>
      </c>
      <c r="Z82" s="336">
        <f t="shared" si="77"/>
        <v>0</v>
      </c>
      <c r="AA82" s="337"/>
      <c r="AB82" s="338"/>
      <c r="AC82" s="338"/>
      <c r="AE82" s="340">
        <f t="shared" si="78"/>
        <v>0</v>
      </c>
      <c r="AF82" s="340"/>
    </row>
    <row r="83" spans="1:32" s="339" customFormat="1" ht="24.75" hidden="1" customHeight="1" x14ac:dyDescent="0.25">
      <c r="A83" s="315">
        <v>80</v>
      </c>
      <c r="B83" s="341"/>
      <c r="C83" s="341"/>
      <c r="D83" s="341"/>
      <c r="E83" s="342"/>
      <c r="F83" s="343"/>
      <c r="G83" s="344"/>
      <c r="H83" s="345"/>
      <c r="I83" s="345"/>
      <c r="J83" s="346"/>
      <c r="K83" s="322">
        <f t="shared" si="58"/>
        <v>0</v>
      </c>
      <c r="L83" s="323">
        <f t="shared" si="89"/>
        <v>0</v>
      </c>
      <c r="M83" s="324">
        <f t="shared" si="90"/>
        <v>0</v>
      </c>
      <c r="N83" s="325" t="str">
        <f t="shared" si="59"/>
        <v/>
      </c>
      <c r="O83" s="326">
        <f t="shared" si="60"/>
        <v>0</v>
      </c>
      <c r="P83" s="327">
        <f t="shared" si="61"/>
        <v>0</v>
      </c>
      <c r="Q83" s="328">
        <f t="shared" si="91"/>
        <v>0</v>
      </c>
      <c r="R83" s="329" t="str">
        <f t="shared" si="92"/>
        <v/>
      </c>
      <c r="S83" s="330">
        <f t="shared" si="62"/>
        <v>0</v>
      </c>
      <c r="T83" s="331">
        <f t="shared" si="93"/>
        <v>0</v>
      </c>
      <c r="U83" s="332"/>
      <c r="V83" s="333">
        <f t="shared" si="74"/>
        <v>0</v>
      </c>
      <c r="W83" s="328">
        <f t="shared" si="75"/>
        <v>0</v>
      </c>
      <c r="X83" s="334" t="str">
        <f t="shared" si="76"/>
        <v/>
      </c>
      <c r="Y83" s="335">
        <f t="shared" si="66"/>
        <v>0</v>
      </c>
      <c r="Z83" s="336">
        <f t="shared" si="77"/>
        <v>0</v>
      </c>
      <c r="AA83" s="337"/>
      <c r="AB83" s="338"/>
      <c r="AC83" s="338"/>
      <c r="AE83" s="340">
        <f t="shared" si="78"/>
        <v>0</v>
      </c>
      <c r="AF83" s="340"/>
    </row>
    <row r="84" spans="1:32" s="339" customFormat="1" ht="24.75" hidden="1" customHeight="1" x14ac:dyDescent="0.25">
      <c r="A84" s="315">
        <v>81</v>
      </c>
      <c r="B84" s="341"/>
      <c r="C84" s="341"/>
      <c r="D84" s="341"/>
      <c r="E84" s="342"/>
      <c r="F84" s="343"/>
      <c r="G84" s="344"/>
      <c r="H84" s="345"/>
      <c r="I84" s="345"/>
      <c r="J84" s="346"/>
      <c r="K84" s="322">
        <f t="shared" si="58"/>
        <v>0</v>
      </c>
      <c r="L84" s="323">
        <f t="shared" si="89"/>
        <v>0</v>
      </c>
      <c r="M84" s="324">
        <f t="shared" si="90"/>
        <v>0</v>
      </c>
      <c r="N84" s="325" t="str">
        <f t="shared" si="59"/>
        <v/>
      </c>
      <c r="O84" s="326">
        <f t="shared" si="60"/>
        <v>0</v>
      </c>
      <c r="P84" s="327">
        <f t="shared" si="61"/>
        <v>0</v>
      </c>
      <c r="Q84" s="328">
        <f t="shared" si="91"/>
        <v>0</v>
      </c>
      <c r="R84" s="329" t="str">
        <f t="shared" si="92"/>
        <v/>
      </c>
      <c r="S84" s="330">
        <f t="shared" si="62"/>
        <v>0</v>
      </c>
      <c r="T84" s="331">
        <f t="shared" si="93"/>
        <v>0</v>
      </c>
      <c r="U84" s="332"/>
      <c r="V84" s="333">
        <f t="shared" si="74"/>
        <v>0</v>
      </c>
      <c r="W84" s="328">
        <f t="shared" si="75"/>
        <v>0</v>
      </c>
      <c r="X84" s="334" t="str">
        <f t="shared" si="76"/>
        <v/>
      </c>
      <c r="Y84" s="335">
        <f t="shared" si="66"/>
        <v>0</v>
      </c>
      <c r="Z84" s="336">
        <f t="shared" si="77"/>
        <v>0</v>
      </c>
      <c r="AA84" s="337"/>
      <c r="AB84" s="338"/>
      <c r="AC84" s="338"/>
      <c r="AE84" s="340">
        <f t="shared" si="78"/>
        <v>0</v>
      </c>
      <c r="AF84" s="340"/>
    </row>
    <row r="85" spans="1:32" s="339" customFormat="1" ht="24.75" hidden="1" customHeight="1" x14ac:dyDescent="0.25">
      <c r="A85" s="315">
        <v>82</v>
      </c>
      <c r="B85" s="341"/>
      <c r="C85" s="341"/>
      <c r="D85" s="341"/>
      <c r="E85" s="342"/>
      <c r="F85" s="343"/>
      <c r="G85" s="344"/>
      <c r="H85" s="345"/>
      <c r="I85" s="345"/>
      <c r="J85" s="346"/>
      <c r="K85" s="322">
        <f t="shared" si="58"/>
        <v>0</v>
      </c>
      <c r="L85" s="323">
        <f t="shared" si="89"/>
        <v>0</v>
      </c>
      <c r="M85" s="324">
        <f t="shared" si="90"/>
        <v>0</v>
      </c>
      <c r="N85" s="325" t="str">
        <f t="shared" si="59"/>
        <v/>
      </c>
      <c r="O85" s="326">
        <f t="shared" si="60"/>
        <v>0</v>
      </c>
      <c r="P85" s="327">
        <f t="shared" si="61"/>
        <v>0</v>
      </c>
      <c r="Q85" s="328">
        <f t="shared" si="91"/>
        <v>0</v>
      </c>
      <c r="R85" s="329" t="str">
        <f t="shared" si="92"/>
        <v/>
      </c>
      <c r="S85" s="330">
        <f t="shared" si="62"/>
        <v>0</v>
      </c>
      <c r="T85" s="331">
        <f t="shared" si="93"/>
        <v>0</v>
      </c>
      <c r="U85" s="332"/>
      <c r="V85" s="333">
        <f t="shared" si="74"/>
        <v>0</v>
      </c>
      <c r="W85" s="328">
        <f t="shared" si="75"/>
        <v>0</v>
      </c>
      <c r="X85" s="334" t="str">
        <f t="shared" si="76"/>
        <v/>
      </c>
      <c r="Y85" s="335">
        <f t="shared" si="66"/>
        <v>0</v>
      </c>
      <c r="Z85" s="336">
        <f t="shared" si="77"/>
        <v>0</v>
      </c>
      <c r="AA85" s="337"/>
      <c r="AB85" s="338"/>
      <c r="AC85" s="338"/>
      <c r="AE85" s="340">
        <f t="shared" si="78"/>
        <v>0</v>
      </c>
      <c r="AF85" s="340"/>
    </row>
    <row r="86" spans="1:32" s="339" customFormat="1" ht="24.75" hidden="1" customHeight="1" x14ac:dyDescent="0.25">
      <c r="A86" s="315">
        <v>83</v>
      </c>
      <c r="B86" s="341"/>
      <c r="C86" s="341"/>
      <c r="D86" s="341"/>
      <c r="E86" s="342"/>
      <c r="F86" s="343"/>
      <c r="G86" s="344"/>
      <c r="H86" s="345"/>
      <c r="I86" s="345"/>
      <c r="J86" s="346"/>
      <c r="K86" s="322">
        <f t="shared" si="58"/>
        <v>0</v>
      </c>
      <c r="L86" s="323">
        <f t="shared" si="89"/>
        <v>0</v>
      </c>
      <c r="M86" s="324">
        <f t="shared" si="90"/>
        <v>0</v>
      </c>
      <c r="N86" s="325" t="str">
        <f t="shared" si="59"/>
        <v/>
      </c>
      <c r="O86" s="326">
        <f t="shared" si="60"/>
        <v>0</v>
      </c>
      <c r="P86" s="327">
        <f t="shared" si="61"/>
        <v>0</v>
      </c>
      <c r="Q86" s="328">
        <f t="shared" si="91"/>
        <v>0</v>
      </c>
      <c r="R86" s="329" t="str">
        <f t="shared" si="92"/>
        <v/>
      </c>
      <c r="S86" s="330">
        <f t="shared" si="62"/>
        <v>0</v>
      </c>
      <c r="T86" s="331">
        <f t="shared" si="93"/>
        <v>0</v>
      </c>
      <c r="U86" s="332"/>
      <c r="V86" s="333">
        <f t="shared" si="74"/>
        <v>0</v>
      </c>
      <c r="W86" s="328">
        <f t="shared" si="75"/>
        <v>0</v>
      </c>
      <c r="X86" s="334" t="str">
        <f t="shared" si="76"/>
        <v/>
      </c>
      <c r="Y86" s="335">
        <f t="shared" si="66"/>
        <v>0</v>
      </c>
      <c r="Z86" s="336">
        <f t="shared" si="77"/>
        <v>0</v>
      </c>
      <c r="AA86" s="337"/>
      <c r="AB86" s="338"/>
      <c r="AC86" s="338"/>
      <c r="AE86" s="340">
        <f t="shared" si="78"/>
        <v>0</v>
      </c>
      <c r="AF86" s="340"/>
    </row>
    <row r="87" spans="1:32" s="339" customFormat="1" ht="24.75" hidden="1" customHeight="1" x14ac:dyDescent="0.25">
      <c r="A87" s="315">
        <v>84</v>
      </c>
      <c r="B87" s="341"/>
      <c r="C87" s="341"/>
      <c r="D87" s="341"/>
      <c r="E87" s="342"/>
      <c r="F87" s="343"/>
      <c r="G87" s="344"/>
      <c r="H87" s="345"/>
      <c r="I87" s="345"/>
      <c r="J87" s="346"/>
      <c r="K87" s="322">
        <f t="shared" si="58"/>
        <v>0</v>
      </c>
      <c r="L87" s="323">
        <f t="shared" si="89"/>
        <v>0</v>
      </c>
      <c r="M87" s="324">
        <f t="shared" si="90"/>
        <v>0</v>
      </c>
      <c r="N87" s="325" t="str">
        <f t="shared" si="59"/>
        <v/>
      </c>
      <c r="O87" s="326">
        <f t="shared" si="60"/>
        <v>0</v>
      </c>
      <c r="P87" s="327">
        <f t="shared" si="61"/>
        <v>0</v>
      </c>
      <c r="Q87" s="328">
        <f t="shared" si="91"/>
        <v>0</v>
      </c>
      <c r="R87" s="329" t="str">
        <f t="shared" si="92"/>
        <v/>
      </c>
      <c r="S87" s="330">
        <f t="shared" si="62"/>
        <v>0</v>
      </c>
      <c r="T87" s="331">
        <f t="shared" si="93"/>
        <v>0</v>
      </c>
      <c r="U87" s="332"/>
      <c r="V87" s="333">
        <f t="shared" si="74"/>
        <v>0</v>
      </c>
      <c r="W87" s="328">
        <f t="shared" si="75"/>
        <v>0</v>
      </c>
      <c r="X87" s="334" t="str">
        <f t="shared" si="76"/>
        <v/>
      </c>
      <c r="Y87" s="335">
        <f t="shared" si="66"/>
        <v>0</v>
      </c>
      <c r="Z87" s="336">
        <f t="shared" si="77"/>
        <v>0</v>
      </c>
      <c r="AA87" s="337"/>
      <c r="AB87" s="338"/>
      <c r="AC87" s="338"/>
      <c r="AE87" s="340">
        <f t="shared" si="78"/>
        <v>0</v>
      </c>
      <c r="AF87" s="340"/>
    </row>
    <row r="88" spans="1:32" s="339" customFormat="1" ht="24.75" hidden="1" customHeight="1" x14ac:dyDescent="0.25">
      <c r="A88" s="315">
        <v>85</v>
      </c>
      <c r="B88" s="341"/>
      <c r="C88" s="341"/>
      <c r="D88" s="341"/>
      <c r="E88" s="342"/>
      <c r="F88" s="343"/>
      <c r="G88" s="344"/>
      <c r="H88" s="345"/>
      <c r="I88" s="345"/>
      <c r="J88" s="346"/>
      <c r="K88" s="322">
        <f t="shared" si="58"/>
        <v>0</v>
      </c>
      <c r="L88" s="323">
        <f t="shared" si="89"/>
        <v>0</v>
      </c>
      <c r="M88" s="324">
        <f t="shared" si="90"/>
        <v>0</v>
      </c>
      <c r="N88" s="325" t="str">
        <f t="shared" si="59"/>
        <v/>
      </c>
      <c r="O88" s="326">
        <f t="shared" si="60"/>
        <v>0</v>
      </c>
      <c r="P88" s="327">
        <f t="shared" si="61"/>
        <v>0</v>
      </c>
      <c r="Q88" s="328">
        <f t="shared" si="91"/>
        <v>0</v>
      </c>
      <c r="R88" s="329" t="str">
        <f t="shared" si="92"/>
        <v/>
      </c>
      <c r="S88" s="330">
        <f t="shared" si="62"/>
        <v>0</v>
      </c>
      <c r="T88" s="331">
        <f t="shared" si="93"/>
        <v>0</v>
      </c>
      <c r="U88" s="332"/>
      <c r="V88" s="333">
        <f t="shared" si="74"/>
        <v>0</v>
      </c>
      <c r="W88" s="328">
        <f t="shared" si="75"/>
        <v>0</v>
      </c>
      <c r="X88" s="334" t="str">
        <f t="shared" si="76"/>
        <v/>
      </c>
      <c r="Y88" s="335">
        <f t="shared" si="66"/>
        <v>0</v>
      </c>
      <c r="Z88" s="336">
        <f t="shared" si="77"/>
        <v>0</v>
      </c>
      <c r="AA88" s="337"/>
      <c r="AB88" s="338"/>
      <c r="AC88" s="338"/>
      <c r="AE88" s="340">
        <f t="shared" si="78"/>
        <v>0</v>
      </c>
      <c r="AF88" s="340"/>
    </row>
    <row r="89" spans="1:32" s="339" customFormat="1" ht="24.75" hidden="1" customHeight="1" x14ac:dyDescent="0.25">
      <c r="A89" s="315">
        <v>86</v>
      </c>
      <c r="B89" s="341"/>
      <c r="C89" s="341"/>
      <c r="D89" s="341"/>
      <c r="E89" s="342"/>
      <c r="F89" s="343"/>
      <c r="G89" s="344"/>
      <c r="H89" s="345"/>
      <c r="I89" s="345"/>
      <c r="J89" s="346"/>
      <c r="K89" s="322">
        <f t="shared" si="58"/>
        <v>0</v>
      </c>
      <c r="L89" s="323">
        <f t="shared" si="89"/>
        <v>0</v>
      </c>
      <c r="M89" s="324">
        <f t="shared" si="90"/>
        <v>0</v>
      </c>
      <c r="N89" s="325" t="str">
        <f t="shared" si="59"/>
        <v/>
      </c>
      <c r="O89" s="326">
        <f t="shared" si="60"/>
        <v>0</v>
      </c>
      <c r="P89" s="327">
        <f t="shared" si="61"/>
        <v>0</v>
      </c>
      <c r="Q89" s="328">
        <f t="shared" si="91"/>
        <v>0</v>
      </c>
      <c r="R89" s="329" t="str">
        <f t="shared" si="92"/>
        <v/>
      </c>
      <c r="S89" s="330">
        <f t="shared" si="62"/>
        <v>0</v>
      </c>
      <c r="T89" s="331">
        <f t="shared" si="93"/>
        <v>0</v>
      </c>
      <c r="U89" s="332"/>
      <c r="V89" s="333">
        <f t="shared" si="74"/>
        <v>0</v>
      </c>
      <c r="W89" s="328">
        <f t="shared" si="75"/>
        <v>0</v>
      </c>
      <c r="X89" s="334" t="str">
        <f t="shared" si="76"/>
        <v/>
      </c>
      <c r="Y89" s="335">
        <f t="shared" si="66"/>
        <v>0</v>
      </c>
      <c r="Z89" s="336">
        <f t="shared" si="77"/>
        <v>0</v>
      </c>
      <c r="AA89" s="337"/>
      <c r="AB89" s="338"/>
      <c r="AC89" s="338"/>
      <c r="AE89" s="340">
        <f t="shared" si="78"/>
        <v>0</v>
      </c>
      <c r="AF89" s="340"/>
    </row>
    <row r="90" spans="1:32" s="339" customFormat="1" ht="24.75" hidden="1" customHeight="1" x14ac:dyDescent="0.25">
      <c r="A90" s="315">
        <v>87</v>
      </c>
      <c r="B90" s="341"/>
      <c r="C90" s="341"/>
      <c r="D90" s="341"/>
      <c r="E90" s="342"/>
      <c r="F90" s="343"/>
      <c r="G90" s="344"/>
      <c r="H90" s="345"/>
      <c r="I90" s="345"/>
      <c r="J90" s="346"/>
      <c r="K90" s="322">
        <f t="shared" si="58"/>
        <v>0</v>
      </c>
      <c r="L90" s="323">
        <f t="shared" si="89"/>
        <v>0</v>
      </c>
      <c r="M90" s="324">
        <f t="shared" si="90"/>
        <v>0</v>
      </c>
      <c r="N90" s="325" t="str">
        <f t="shared" si="59"/>
        <v/>
      </c>
      <c r="O90" s="326">
        <f t="shared" si="60"/>
        <v>0</v>
      </c>
      <c r="P90" s="327">
        <f t="shared" si="61"/>
        <v>0</v>
      </c>
      <c r="Q90" s="328">
        <f t="shared" si="91"/>
        <v>0</v>
      </c>
      <c r="R90" s="329" t="str">
        <f t="shared" si="92"/>
        <v/>
      </c>
      <c r="S90" s="330">
        <f t="shared" si="62"/>
        <v>0</v>
      </c>
      <c r="T90" s="331">
        <f t="shared" si="93"/>
        <v>0</v>
      </c>
      <c r="U90" s="332"/>
      <c r="V90" s="333">
        <f t="shared" si="74"/>
        <v>0</v>
      </c>
      <c r="W90" s="328">
        <f t="shared" si="75"/>
        <v>0</v>
      </c>
      <c r="X90" s="334" t="str">
        <f t="shared" si="76"/>
        <v/>
      </c>
      <c r="Y90" s="335">
        <f t="shared" si="66"/>
        <v>0</v>
      </c>
      <c r="Z90" s="336">
        <f t="shared" si="77"/>
        <v>0</v>
      </c>
      <c r="AA90" s="337"/>
      <c r="AB90" s="338"/>
      <c r="AC90" s="338"/>
      <c r="AE90" s="340">
        <f t="shared" si="78"/>
        <v>0</v>
      </c>
      <c r="AF90" s="340"/>
    </row>
    <row r="91" spans="1:32" s="339" customFormat="1" ht="24.75" hidden="1" customHeight="1" x14ac:dyDescent="0.25">
      <c r="A91" s="315">
        <v>88</v>
      </c>
      <c r="B91" s="341"/>
      <c r="C91" s="341"/>
      <c r="D91" s="341"/>
      <c r="E91" s="342"/>
      <c r="F91" s="343"/>
      <c r="G91" s="344"/>
      <c r="H91" s="345"/>
      <c r="I91" s="345"/>
      <c r="J91" s="346"/>
      <c r="K91" s="322">
        <f t="shared" si="58"/>
        <v>0</v>
      </c>
      <c r="L91" s="323">
        <f t="shared" si="89"/>
        <v>0</v>
      </c>
      <c r="M91" s="324">
        <f t="shared" si="90"/>
        <v>0</v>
      </c>
      <c r="N91" s="325" t="str">
        <f t="shared" si="59"/>
        <v/>
      </c>
      <c r="O91" s="326">
        <f t="shared" si="60"/>
        <v>0</v>
      </c>
      <c r="P91" s="327">
        <f t="shared" si="61"/>
        <v>0</v>
      </c>
      <c r="Q91" s="328">
        <f t="shared" si="91"/>
        <v>0</v>
      </c>
      <c r="R91" s="329" t="str">
        <f t="shared" si="92"/>
        <v/>
      </c>
      <c r="S91" s="330">
        <f t="shared" si="62"/>
        <v>0</v>
      </c>
      <c r="T91" s="331">
        <f t="shared" si="93"/>
        <v>0</v>
      </c>
      <c r="U91" s="332"/>
      <c r="V91" s="333">
        <f t="shared" si="74"/>
        <v>0</v>
      </c>
      <c r="W91" s="328">
        <f t="shared" si="75"/>
        <v>0</v>
      </c>
      <c r="X91" s="334" t="str">
        <f t="shared" si="76"/>
        <v/>
      </c>
      <c r="Y91" s="335">
        <f t="shared" si="66"/>
        <v>0</v>
      </c>
      <c r="Z91" s="336">
        <f t="shared" si="77"/>
        <v>0</v>
      </c>
      <c r="AA91" s="337"/>
      <c r="AB91" s="338"/>
      <c r="AC91" s="338"/>
      <c r="AE91" s="340">
        <f t="shared" si="78"/>
        <v>0</v>
      </c>
      <c r="AF91" s="340"/>
    </row>
    <row r="92" spans="1:32" s="339" customFormat="1" ht="24.75" hidden="1" customHeight="1" x14ac:dyDescent="0.25">
      <c r="A92" s="315">
        <v>89</v>
      </c>
      <c r="B92" s="341"/>
      <c r="C92" s="341"/>
      <c r="D92" s="341"/>
      <c r="E92" s="342"/>
      <c r="F92" s="343"/>
      <c r="G92" s="344"/>
      <c r="H92" s="345"/>
      <c r="I92" s="345"/>
      <c r="J92" s="346"/>
      <c r="K92" s="322">
        <f t="shared" si="58"/>
        <v>0</v>
      </c>
      <c r="L92" s="323">
        <f t="shared" si="89"/>
        <v>0</v>
      </c>
      <c r="M92" s="324">
        <f t="shared" si="90"/>
        <v>0</v>
      </c>
      <c r="N92" s="325" t="str">
        <f t="shared" si="59"/>
        <v/>
      </c>
      <c r="O92" s="326">
        <f t="shared" si="60"/>
        <v>0</v>
      </c>
      <c r="P92" s="327">
        <f t="shared" si="61"/>
        <v>0</v>
      </c>
      <c r="Q92" s="328">
        <f t="shared" si="91"/>
        <v>0</v>
      </c>
      <c r="R92" s="329" t="str">
        <f t="shared" si="92"/>
        <v/>
      </c>
      <c r="S92" s="330">
        <f t="shared" si="62"/>
        <v>0</v>
      </c>
      <c r="T92" s="331">
        <f t="shared" si="93"/>
        <v>0</v>
      </c>
      <c r="U92" s="332"/>
      <c r="V92" s="333">
        <f t="shared" si="74"/>
        <v>0</v>
      </c>
      <c r="W92" s="328">
        <f t="shared" si="75"/>
        <v>0</v>
      </c>
      <c r="X92" s="334" t="str">
        <f t="shared" si="76"/>
        <v/>
      </c>
      <c r="Y92" s="335">
        <f t="shared" si="66"/>
        <v>0</v>
      </c>
      <c r="Z92" s="336">
        <f t="shared" si="77"/>
        <v>0</v>
      </c>
      <c r="AA92" s="337"/>
      <c r="AB92" s="338"/>
      <c r="AC92" s="338"/>
      <c r="AE92" s="340">
        <f t="shared" si="78"/>
        <v>0</v>
      </c>
      <c r="AF92" s="340"/>
    </row>
    <row r="93" spans="1:32" s="339" customFormat="1" ht="24.75" hidden="1" customHeight="1" x14ac:dyDescent="0.25">
      <c r="A93" s="315">
        <v>90</v>
      </c>
      <c r="B93" s="341"/>
      <c r="C93" s="341"/>
      <c r="D93" s="341"/>
      <c r="E93" s="342"/>
      <c r="F93" s="343"/>
      <c r="G93" s="344"/>
      <c r="H93" s="345"/>
      <c r="I93" s="345"/>
      <c r="J93" s="346"/>
      <c r="K93" s="322">
        <f t="shared" si="58"/>
        <v>0</v>
      </c>
      <c r="L93" s="323">
        <f t="shared" si="89"/>
        <v>0</v>
      </c>
      <c r="M93" s="324">
        <f t="shared" si="90"/>
        <v>0</v>
      </c>
      <c r="N93" s="325" t="str">
        <f t="shared" si="59"/>
        <v/>
      </c>
      <c r="O93" s="326">
        <f t="shared" si="60"/>
        <v>0</v>
      </c>
      <c r="P93" s="327">
        <f t="shared" si="61"/>
        <v>0</v>
      </c>
      <c r="Q93" s="328">
        <f t="shared" si="91"/>
        <v>0</v>
      </c>
      <c r="R93" s="329" t="str">
        <f t="shared" si="92"/>
        <v/>
      </c>
      <c r="S93" s="330">
        <f t="shared" si="62"/>
        <v>0</v>
      </c>
      <c r="T93" s="331">
        <f t="shared" si="93"/>
        <v>0</v>
      </c>
      <c r="U93" s="332"/>
      <c r="V93" s="333">
        <f t="shared" si="74"/>
        <v>0</v>
      </c>
      <c r="W93" s="328">
        <f t="shared" si="75"/>
        <v>0</v>
      </c>
      <c r="X93" s="334" t="str">
        <f t="shared" si="76"/>
        <v/>
      </c>
      <c r="Y93" s="335">
        <f t="shared" si="66"/>
        <v>0</v>
      </c>
      <c r="Z93" s="336">
        <f t="shared" si="77"/>
        <v>0</v>
      </c>
      <c r="AA93" s="337"/>
      <c r="AB93" s="338"/>
      <c r="AC93" s="338"/>
      <c r="AE93" s="340">
        <f t="shared" si="78"/>
        <v>0</v>
      </c>
      <c r="AF93" s="340"/>
    </row>
    <row r="94" spans="1:32" s="339" customFormat="1" ht="24.75" hidden="1" customHeight="1" x14ac:dyDescent="0.25">
      <c r="A94" s="315">
        <v>91</v>
      </c>
      <c r="B94" s="341"/>
      <c r="C94" s="341"/>
      <c r="D94" s="341"/>
      <c r="E94" s="342"/>
      <c r="F94" s="343"/>
      <c r="G94" s="344"/>
      <c r="H94" s="345"/>
      <c r="I94" s="345"/>
      <c r="J94" s="346"/>
      <c r="K94" s="322">
        <f t="shared" si="58"/>
        <v>0</v>
      </c>
      <c r="L94" s="323">
        <f t="shared" si="89"/>
        <v>0</v>
      </c>
      <c r="M94" s="324">
        <f t="shared" si="90"/>
        <v>0</v>
      </c>
      <c r="N94" s="325" t="str">
        <f t="shared" si="59"/>
        <v/>
      </c>
      <c r="O94" s="326">
        <f t="shared" si="60"/>
        <v>0</v>
      </c>
      <c r="P94" s="327">
        <f t="shared" si="61"/>
        <v>0</v>
      </c>
      <c r="Q94" s="328">
        <f t="shared" si="91"/>
        <v>0</v>
      </c>
      <c r="R94" s="329" t="str">
        <f t="shared" si="92"/>
        <v/>
      </c>
      <c r="S94" s="330">
        <f t="shared" si="62"/>
        <v>0</v>
      </c>
      <c r="T94" s="331">
        <f t="shared" si="93"/>
        <v>0</v>
      </c>
      <c r="U94" s="332"/>
      <c r="V94" s="333">
        <f t="shared" si="74"/>
        <v>0</v>
      </c>
      <c r="W94" s="328">
        <f t="shared" si="75"/>
        <v>0</v>
      </c>
      <c r="X94" s="334" t="str">
        <f t="shared" si="76"/>
        <v/>
      </c>
      <c r="Y94" s="335">
        <f t="shared" si="66"/>
        <v>0</v>
      </c>
      <c r="Z94" s="336">
        <f t="shared" si="77"/>
        <v>0</v>
      </c>
      <c r="AA94" s="337"/>
      <c r="AB94" s="338"/>
      <c r="AC94" s="338"/>
      <c r="AE94" s="340">
        <f t="shared" si="78"/>
        <v>0</v>
      </c>
      <c r="AF94" s="340"/>
    </row>
    <row r="95" spans="1:32" s="339" customFormat="1" ht="24.75" hidden="1" customHeight="1" x14ac:dyDescent="0.25">
      <c r="A95" s="315">
        <v>92</v>
      </c>
      <c r="B95" s="341"/>
      <c r="C95" s="341"/>
      <c r="D95" s="341"/>
      <c r="E95" s="342"/>
      <c r="F95" s="343"/>
      <c r="G95" s="344"/>
      <c r="H95" s="345"/>
      <c r="I95" s="345"/>
      <c r="J95" s="346"/>
      <c r="K95" s="322">
        <f t="shared" si="58"/>
        <v>0</v>
      </c>
      <c r="L95" s="323">
        <f t="shared" si="89"/>
        <v>0</v>
      </c>
      <c r="M95" s="324">
        <f t="shared" si="90"/>
        <v>0</v>
      </c>
      <c r="N95" s="325" t="str">
        <f t="shared" si="59"/>
        <v/>
      </c>
      <c r="O95" s="326">
        <f t="shared" si="60"/>
        <v>0</v>
      </c>
      <c r="P95" s="327">
        <f t="shared" si="61"/>
        <v>0</v>
      </c>
      <c r="Q95" s="328">
        <f t="shared" si="91"/>
        <v>0</v>
      </c>
      <c r="R95" s="329" t="str">
        <f t="shared" si="92"/>
        <v/>
      </c>
      <c r="S95" s="330">
        <f t="shared" si="62"/>
        <v>0</v>
      </c>
      <c r="T95" s="331">
        <f t="shared" si="93"/>
        <v>0</v>
      </c>
      <c r="U95" s="332"/>
      <c r="V95" s="333">
        <f t="shared" si="74"/>
        <v>0</v>
      </c>
      <c r="W95" s="328">
        <f t="shared" si="75"/>
        <v>0</v>
      </c>
      <c r="X95" s="334" t="str">
        <f t="shared" si="76"/>
        <v/>
      </c>
      <c r="Y95" s="335">
        <f t="shared" si="66"/>
        <v>0</v>
      </c>
      <c r="Z95" s="336">
        <f t="shared" si="77"/>
        <v>0</v>
      </c>
      <c r="AA95" s="337"/>
      <c r="AB95" s="338"/>
      <c r="AC95" s="338"/>
      <c r="AE95" s="340">
        <f t="shared" si="78"/>
        <v>0</v>
      </c>
      <c r="AF95" s="340"/>
    </row>
    <row r="96" spans="1:32" s="339" customFormat="1" ht="24.75" hidden="1" customHeight="1" x14ac:dyDescent="0.25">
      <c r="A96" s="315">
        <v>93</v>
      </c>
      <c r="B96" s="341"/>
      <c r="C96" s="341"/>
      <c r="D96" s="341"/>
      <c r="E96" s="342"/>
      <c r="F96" s="343"/>
      <c r="G96" s="344"/>
      <c r="H96" s="345"/>
      <c r="I96" s="345"/>
      <c r="J96" s="346"/>
      <c r="K96" s="322">
        <f t="shared" si="58"/>
        <v>0</v>
      </c>
      <c r="L96" s="323">
        <f t="shared" si="89"/>
        <v>0</v>
      </c>
      <c r="M96" s="324">
        <f t="shared" si="90"/>
        <v>0</v>
      </c>
      <c r="N96" s="325" t="str">
        <f t="shared" si="59"/>
        <v/>
      </c>
      <c r="O96" s="326">
        <f t="shared" si="60"/>
        <v>0</v>
      </c>
      <c r="P96" s="327">
        <f t="shared" si="61"/>
        <v>0</v>
      </c>
      <c r="Q96" s="328">
        <f t="shared" si="91"/>
        <v>0</v>
      </c>
      <c r="R96" s="329" t="str">
        <f t="shared" si="92"/>
        <v/>
      </c>
      <c r="S96" s="330">
        <f t="shared" si="62"/>
        <v>0</v>
      </c>
      <c r="T96" s="331">
        <f t="shared" si="93"/>
        <v>0</v>
      </c>
      <c r="U96" s="332"/>
      <c r="V96" s="333">
        <f t="shared" si="74"/>
        <v>0</v>
      </c>
      <c r="W96" s="328">
        <f t="shared" si="75"/>
        <v>0</v>
      </c>
      <c r="X96" s="334" t="str">
        <f t="shared" si="76"/>
        <v/>
      </c>
      <c r="Y96" s="335">
        <f t="shared" si="66"/>
        <v>0</v>
      </c>
      <c r="Z96" s="336">
        <f t="shared" si="77"/>
        <v>0</v>
      </c>
      <c r="AA96" s="337"/>
      <c r="AB96" s="338"/>
      <c r="AC96" s="338"/>
      <c r="AE96" s="340">
        <f t="shared" si="78"/>
        <v>0</v>
      </c>
      <c r="AF96" s="340"/>
    </row>
    <row r="97" spans="1:32" s="339" customFormat="1" ht="24.75" hidden="1" customHeight="1" x14ac:dyDescent="0.25">
      <c r="A97" s="315">
        <v>94</v>
      </c>
      <c r="B97" s="341"/>
      <c r="C97" s="341"/>
      <c r="D97" s="341"/>
      <c r="E97" s="342"/>
      <c r="F97" s="343"/>
      <c r="G97" s="344"/>
      <c r="H97" s="345"/>
      <c r="I97" s="345"/>
      <c r="J97" s="346"/>
      <c r="K97" s="322">
        <f t="shared" si="58"/>
        <v>0</v>
      </c>
      <c r="L97" s="323">
        <f t="shared" si="89"/>
        <v>0</v>
      </c>
      <c r="M97" s="324">
        <f t="shared" si="90"/>
        <v>0</v>
      </c>
      <c r="N97" s="325" t="str">
        <f t="shared" si="59"/>
        <v/>
      </c>
      <c r="O97" s="326">
        <f t="shared" si="60"/>
        <v>0</v>
      </c>
      <c r="P97" s="327">
        <f t="shared" si="61"/>
        <v>0</v>
      </c>
      <c r="Q97" s="328">
        <f t="shared" si="91"/>
        <v>0</v>
      </c>
      <c r="R97" s="329" t="str">
        <f t="shared" si="92"/>
        <v/>
      </c>
      <c r="S97" s="330">
        <f t="shared" si="62"/>
        <v>0</v>
      </c>
      <c r="T97" s="331">
        <f t="shared" si="93"/>
        <v>0</v>
      </c>
      <c r="U97" s="332"/>
      <c r="V97" s="333">
        <f t="shared" si="74"/>
        <v>0</v>
      </c>
      <c r="W97" s="328">
        <f t="shared" si="75"/>
        <v>0</v>
      </c>
      <c r="X97" s="334" t="str">
        <f t="shared" si="76"/>
        <v/>
      </c>
      <c r="Y97" s="335">
        <f t="shared" si="66"/>
        <v>0</v>
      </c>
      <c r="Z97" s="336">
        <f t="shared" si="77"/>
        <v>0</v>
      </c>
      <c r="AA97" s="337"/>
      <c r="AB97" s="338"/>
      <c r="AC97" s="338"/>
      <c r="AE97" s="340">
        <f t="shared" si="78"/>
        <v>0</v>
      </c>
      <c r="AF97" s="340"/>
    </row>
    <row r="98" spans="1:32" s="339" customFormat="1" ht="24.75" hidden="1" customHeight="1" x14ac:dyDescent="0.25">
      <c r="A98" s="315">
        <v>95</v>
      </c>
      <c r="B98" s="341"/>
      <c r="C98" s="341"/>
      <c r="D98" s="341"/>
      <c r="E98" s="342"/>
      <c r="F98" s="343"/>
      <c r="G98" s="344"/>
      <c r="H98" s="345"/>
      <c r="I98" s="345"/>
      <c r="J98" s="346"/>
      <c r="K98" s="322">
        <f t="shared" si="58"/>
        <v>0</v>
      </c>
      <c r="L98" s="323">
        <f t="shared" si="89"/>
        <v>0</v>
      </c>
      <c r="M98" s="324">
        <f t="shared" si="90"/>
        <v>0</v>
      </c>
      <c r="N98" s="325" t="str">
        <f t="shared" si="59"/>
        <v/>
      </c>
      <c r="O98" s="326">
        <f t="shared" si="60"/>
        <v>0</v>
      </c>
      <c r="P98" s="327">
        <f t="shared" si="61"/>
        <v>0</v>
      </c>
      <c r="Q98" s="328">
        <f t="shared" si="91"/>
        <v>0</v>
      </c>
      <c r="R98" s="329" t="str">
        <f t="shared" si="92"/>
        <v/>
      </c>
      <c r="S98" s="330">
        <f t="shared" si="62"/>
        <v>0</v>
      </c>
      <c r="T98" s="331">
        <f t="shared" si="93"/>
        <v>0</v>
      </c>
      <c r="U98" s="332"/>
      <c r="V98" s="333">
        <f t="shared" si="74"/>
        <v>0</v>
      </c>
      <c r="W98" s="328">
        <f t="shared" si="75"/>
        <v>0</v>
      </c>
      <c r="X98" s="334" t="str">
        <f t="shared" si="76"/>
        <v/>
      </c>
      <c r="Y98" s="335">
        <f t="shared" si="66"/>
        <v>0</v>
      </c>
      <c r="Z98" s="336">
        <f t="shared" si="77"/>
        <v>0</v>
      </c>
      <c r="AA98" s="337"/>
      <c r="AB98" s="338"/>
      <c r="AC98" s="338"/>
      <c r="AE98" s="340">
        <f t="shared" si="78"/>
        <v>0</v>
      </c>
      <c r="AF98" s="340"/>
    </row>
    <row r="99" spans="1:32" s="339" customFormat="1" ht="24.75" hidden="1" customHeight="1" x14ac:dyDescent="0.25">
      <c r="A99" s="315">
        <v>96</v>
      </c>
      <c r="B99" s="341"/>
      <c r="C99" s="341"/>
      <c r="D99" s="341"/>
      <c r="E99" s="342"/>
      <c r="F99" s="343"/>
      <c r="G99" s="344"/>
      <c r="H99" s="345"/>
      <c r="I99" s="345"/>
      <c r="J99" s="346"/>
      <c r="K99" s="322">
        <f t="shared" si="58"/>
        <v>0</v>
      </c>
      <c r="L99" s="323">
        <f t="shared" si="89"/>
        <v>0</v>
      </c>
      <c r="M99" s="324">
        <f t="shared" si="90"/>
        <v>0</v>
      </c>
      <c r="N99" s="325" t="str">
        <f t="shared" si="59"/>
        <v/>
      </c>
      <c r="O99" s="326">
        <f t="shared" si="60"/>
        <v>0</v>
      </c>
      <c r="P99" s="327">
        <f t="shared" si="61"/>
        <v>0</v>
      </c>
      <c r="Q99" s="328">
        <f t="shared" si="91"/>
        <v>0</v>
      </c>
      <c r="R99" s="329" t="str">
        <f t="shared" si="92"/>
        <v/>
      </c>
      <c r="S99" s="330">
        <f t="shared" si="62"/>
        <v>0</v>
      </c>
      <c r="T99" s="331">
        <f t="shared" si="93"/>
        <v>0</v>
      </c>
      <c r="U99" s="332"/>
      <c r="V99" s="333">
        <f t="shared" si="74"/>
        <v>0</v>
      </c>
      <c r="W99" s="328">
        <f t="shared" si="75"/>
        <v>0</v>
      </c>
      <c r="X99" s="334" t="str">
        <f t="shared" si="76"/>
        <v/>
      </c>
      <c r="Y99" s="335">
        <f t="shared" si="66"/>
        <v>0</v>
      </c>
      <c r="Z99" s="336">
        <f t="shared" si="77"/>
        <v>0</v>
      </c>
      <c r="AA99" s="337"/>
      <c r="AB99" s="338"/>
      <c r="AC99" s="338"/>
      <c r="AE99" s="340">
        <f t="shared" si="78"/>
        <v>0</v>
      </c>
      <c r="AF99" s="340"/>
    </row>
    <row r="100" spans="1:32" s="339" customFormat="1" ht="24.75" hidden="1" customHeight="1" x14ac:dyDescent="0.25">
      <c r="A100" s="315">
        <v>97</v>
      </c>
      <c r="B100" s="341"/>
      <c r="C100" s="341"/>
      <c r="D100" s="341"/>
      <c r="E100" s="342"/>
      <c r="F100" s="343"/>
      <c r="G100" s="344"/>
      <c r="H100" s="345"/>
      <c r="I100" s="345"/>
      <c r="J100" s="346"/>
      <c r="K100" s="322">
        <f t="shared" si="58"/>
        <v>0</v>
      </c>
      <c r="L100" s="323">
        <f t="shared" si="89"/>
        <v>0</v>
      </c>
      <c r="M100" s="324">
        <f t="shared" si="90"/>
        <v>0</v>
      </c>
      <c r="N100" s="325" t="str">
        <f t="shared" si="59"/>
        <v/>
      </c>
      <c r="O100" s="326">
        <f t="shared" si="60"/>
        <v>0</v>
      </c>
      <c r="P100" s="327">
        <f t="shared" si="61"/>
        <v>0</v>
      </c>
      <c r="Q100" s="328">
        <f t="shared" si="91"/>
        <v>0</v>
      </c>
      <c r="R100" s="329" t="str">
        <f t="shared" si="92"/>
        <v/>
      </c>
      <c r="S100" s="330">
        <f t="shared" si="62"/>
        <v>0</v>
      </c>
      <c r="T100" s="331">
        <f t="shared" si="93"/>
        <v>0</v>
      </c>
      <c r="U100" s="332"/>
      <c r="V100" s="333">
        <f t="shared" si="74"/>
        <v>0</v>
      </c>
      <c r="W100" s="328">
        <f t="shared" ref="W100" si="94">Q100</f>
        <v>0</v>
      </c>
      <c r="X100" s="334" t="str">
        <f t="shared" si="76"/>
        <v/>
      </c>
      <c r="Y100" s="335">
        <f t="shared" si="66"/>
        <v>0</v>
      </c>
      <c r="Z100" s="336">
        <f t="shared" si="77"/>
        <v>0</v>
      </c>
      <c r="AA100" s="337"/>
      <c r="AB100" s="338"/>
      <c r="AC100" s="338"/>
      <c r="AE100" s="340">
        <f t="shared" ref="AE100" si="95">+F100+G100</f>
        <v>0</v>
      </c>
      <c r="AF100" s="340"/>
    </row>
    <row r="101" spans="1:32" s="339" customFormat="1" ht="24.75" hidden="1" customHeight="1" x14ac:dyDescent="0.25">
      <c r="A101" s="315">
        <v>98</v>
      </c>
      <c r="B101" s="341"/>
      <c r="C101" s="341"/>
      <c r="D101" s="341"/>
      <c r="E101" s="342"/>
      <c r="F101" s="343"/>
      <c r="G101" s="344"/>
      <c r="H101" s="345"/>
      <c r="I101" s="345"/>
      <c r="J101" s="346"/>
      <c r="K101" s="322">
        <f t="shared" si="58"/>
        <v>0</v>
      </c>
      <c r="L101" s="323">
        <f t="shared" si="89"/>
        <v>0</v>
      </c>
      <c r="M101" s="324">
        <f t="shared" si="90"/>
        <v>0</v>
      </c>
      <c r="N101" s="325" t="str">
        <f t="shared" si="59"/>
        <v/>
      </c>
      <c r="O101" s="326">
        <f t="shared" si="60"/>
        <v>0</v>
      </c>
      <c r="P101" s="327">
        <f t="shared" si="61"/>
        <v>0</v>
      </c>
      <c r="Q101" s="328">
        <f t="shared" si="91"/>
        <v>0</v>
      </c>
      <c r="R101" s="329" t="str">
        <f t="shared" si="92"/>
        <v/>
      </c>
      <c r="S101" s="330">
        <f t="shared" si="62"/>
        <v>0</v>
      </c>
      <c r="T101" s="331">
        <f t="shared" si="93"/>
        <v>0</v>
      </c>
      <c r="U101" s="332"/>
      <c r="V101" s="333">
        <f t="shared" ref="V101:V131" si="96">IF($Z$2&gt;0,(1-$Z$2)*P101,P101)</f>
        <v>0</v>
      </c>
      <c r="W101" s="328">
        <f t="shared" ref="W101:W131" si="97">Q101</f>
        <v>0</v>
      </c>
      <c r="X101" s="334" t="str">
        <f t="shared" ref="X101:X131" si="98">IF(0.1&gt;V101,(IF(V101&gt;0.00001,"עצור: אחוז תעסוקה נמוך מ-10%","")),(IF(AND($Z$2&gt;0,V101&gt;0),(IF(($Z$2*P101=V101),"קיצוץ אחיד","נא להזין נימוק")),(IF((V101-P101=0),(IF((W101-Q101=0),"","נא להזין נימוק")),"נא להזין נימוק")))))</f>
        <v/>
      </c>
      <c r="Y101" s="335">
        <f t="shared" si="66"/>
        <v>0</v>
      </c>
      <c r="Z101" s="336">
        <f t="shared" ref="Z101:Z131" si="99">O101*V101*W101/12</f>
        <v>0</v>
      </c>
      <c r="AA101" s="337"/>
      <c r="AB101" s="338"/>
      <c r="AC101" s="338"/>
      <c r="AE101" s="340">
        <f t="shared" ref="AE101:AE131" si="100">+F101+G101</f>
        <v>0</v>
      </c>
      <c r="AF101" s="340"/>
    </row>
    <row r="102" spans="1:32" s="339" customFormat="1" ht="24.75" hidden="1" customHeight="1" x14ac:dyDescent="0.25">
      <c r="A102" s="315">
        <v>99</v>
      </c>
      <c r="B102" s="341"/>
      <c r="C102" s="341"/>
      <c r="D102" s="341"/>
      <c r="E102" s="342"/>
      <c r="F102" s="343"/>
      <c r="G102" s="344"/>
      <c r="H102" s="345"/>
      <c r="I102" s="345"/>
      <c r="J102" s="346"/>
      <c r="K102" s="322">
        <f t="shared" si="58"/>
        <v>0</v>
      </c>
      <c r="L102" s="323">
        <f t="shared" ref="L102" si="101">J102*I102*H102/12</f>
        <v>0</v>
      </c>
      <c r="M102" s="324">
        <f t="shared" ref="M102" si="102">(F102+G102)*J102</f>
        <v>0</v>
      </c>
      <c r="N102" s="325" t="str">
        <f t="shared" si="59"/>
        <v/>
      </c>
      <c r="O102" s="326">
        <f t="shared" si="60"/>
        <v>0</v>
      </c>
      <c r="P102" s="327">
        <f t="shared" si="61"/>
        <v>0</v>
      </c>
      <c r="Q102" s="328">
        <f t="shared" ref="Q102" si="103">J102</f>
        <v>0</v>
      </c>
      <c r="R102" s="329" t="str">
        <f t="shared" ref="R102" si="104">IF(AND(E102=6,O102&lt;H102,H102&gt;0.333333),"סגל אקדמי: משרה עד-33%",IF(0.1&gt;P102,(IF(P102&gt;0.00001,"עצור: אחוז תעסוקה נמוך מ-10%","")),(IF(AND($T$2&gt;0,$T$2&lt;1,P102&gt;0),(IF(($T$2*I102=P102),"קיצוץ אחיד","נא להזין נימוק")),(IF((P102-I102=0),(IF((Q102-J102=0),"","נא להזין נימוק")),"נא להזין נימוק"))))))</f>
        <v/>
      </c>
      <c r="S102" s="330">
        <f t="shared" si="62"/>
        <v>0</v>
      </c>
      <c r="T102" s="331">
        <f t="shared" ref="T102" si="105">O102*P102*Q102/12</f>
        <v>0</v>
      </c>
      <c r="U102" s="332"/>
      <c r="V102" s="333">
        <f t="shared" si="96"/>
        <v>0</v>
      </c>
      <c r="W102" s="328">
        <f t="shared" si="97"/>
        <v>0</v>
      </c>
      <c r="X102" s="334" t="str">
        <f t="shared" si="98"/>
        <v/>
      </c>
      <c r="Y102" s="335">
        <f t="shared" si="66"/>
        <v>0</v>
      </c>
      <c r="Z102" s="336">
        <f t="shared" si="99"/>
        <v>0</v>
      </c>
      <c r="AA102" s="337"/>
      <c r="AB102" s="338"/>
      <c r="AC102" s="338"/>
      <c r="AE102" s="340">
        <f t="shared" si="100"/>
        <v>0</v>
      </c>
      <c r="AF102" s="340"/>
    </row>
    <row r="103" spans="1:32" s="339" customFormat="1" ht="24.75" hidden="1" customHeight="1" x14ac:dyDescent="0.25">
      <c r="A103" s="315">
        <v>100</v>
      </c>
      <c r="B103" s="341"/>
      <c r="C103" s="341"/>
      <c r="D103" s="341"/>
      <c r="E103" s="342"/>
      <c r="F103" s="343"/>
      <c r="G103" s="344"/>
      <c r="H103" s="345"/>
      <c r="I103" s="345"/>
      <c r="J103" s="346"/>
      <c r="K103" s="322">
        <f t="shared" si="58"/>
        <v>0</v>
      </c>
      <c r="L103" s="323">
        <f t="shared" ref="L103" si="106">J103*I103*H103/12</f>
        <v>0</v>
      </c>
      <c r="M103" s="324">
        <f t="shared" ref="M103" si="107">(F103+G103)*J103</f>
        <v>0</v>
      </c>
      <c r="N103" s="325" t="str">
        <f t="shared" si="59"/>
        <v/>
      </c>
      <c r="O103" s="326">
        <f t="shared" si="60"/>
        <v>0</v>
      </c>
      <c r="P103" s="327">
        <f t="shared" si="61"/>
        <v>0</v>
      </c>
      <c r="Q103" s="328">
        <f t="shared" ref="Q103" si="108">J103</f>
        <v>0</v>
      </c>
      <c r="R103" s="329" t="str">
        <f t="shared" ref="R103" si="109">IF(AND(E103=6,O103&lt;H103,H103&gt;0.333333),"סגל אקדמי: משרה עד-33%",IF(0.1&gt;P103,(IF(P103&gt;0.00001,"עצור: אחוז תעסוקה נמוך מ-10%","")),(IF(AND($T$2&gt;0,$T$2&lt;1,P103&gt;0),(IF(($T$2*I103=P103),"קיצוץ אחיד","נא להזין נימוק")),(IF((P103-I103=0),(IF((Q103-J103=0),"","נא להזין נימוק")),"נא להזין נימוק"))))))</f>
        <v/>
      </c>
      <c r="S103" s="330">
        <f t="shared" si="62"/>
        <v>0</v>
      </c>
      <c r="T103" s="331">
        <f t="shared" ref="T103" si="110">O103*P103*Q103/12</f>
        <v>0</v>
      </c>
      <c r="U103" s="332"/>
      <c r="V103" s="333">
        <f t="shared" si="96"/>
        <v>0</v>
      </c>
      <c r="W103" s="328">
        <f t="shared" si="97"/>
        <v>0</v>
      </c>
      <c r="X103" s="334" t="str">
        <f t="shared" si="98"/>
        <v/>
      </c>
      <c r="Y103" s="335">
        <f t="shared" si="66"/>
        <v>0</v>
      </c>
      <c r="Z103" s="336">
        <f t="shared" si="99"/>
        <v>0</v>
      </c>
      <c r="AA103" s="337"/>
      <c r="AB103" s="338"/>
      <c r="AC103" s="338"/>
      <c r="AE103" s="340">
        <f t="shared" si="100"/>
        <v>0</v>
      </c>
      <c r="AF103" s="340"/>
    </row>
    <row r="104" spans="1:32" s="465" customFormat="1" ht="24.75" hidden="1" customHeight="1" outlineLevel="1" x14ac:dyDescent="0.25">
      <c r="A104" s="470">
        <v>101</v>
      </c>
      <c r="B104" s="484"/>
      <c r="C104" s="484"/>
      <c r="D104" s="484"/>
      <c r="E104" s="485"/>
      <c r="F104" s="486"/>
      <c r="G104" s="487"/>
      <c r="H104" s="488"/>
      <c r="I104" s="488"/>
      <c r="J104" s="489"/>
      <c r="K104" s="471">
        <f t="shared" si="58"/>
        <v>0</v>
      </c>
      <c r="L104" s="472">
        <f t="shared" ref="L104:L132" si="111">J104*I104*H104/12</f>
        <v>0</v>
      </c>
      <c r="M104" s="473">
        <f t="shared" ref="M104:M132" si="112">(F104+G104)*J104</f>
        <v>0</v>
      </c>
      <c r="N104" s="474" t="str">
        <f t="shared" si="59"/>
        <v/>
      </c>
      <c r="O104" s="475">
        <f t="shared" si="60"/>
        <v>0</v>
      </c>
      <c r="P104" s="476">
        <f t="shared" si="61"/>
        <v>0</v>
      </c>
      <c r="Q104" s="477">
        <f t="shared" ref="Q104:Q132" si="113">J104</f>
        <v>0</v>
      </c>
      <c r="R104" s="478" t="str">
        <f t="shared" ref="R104:R132" si="114">IF(AND(E104=6,O104&lt;H104,H104&gt;0.333333),"סגל אקדמי: משרה עד-33%",IF(0.1&gt;P104,(IF(P104&gt;0.00001,"עצור: אחוז תעסוקה נמוך מ-10%","")),(IF(AND($T$2&gt;0,$T$2&lt;1,P104&gt;0),(IF(($T$2*I104=P104),"קיצוץ אחיד","נא להזין נימוק")),(IF((P104-I104=0),(IF((Q104-J104=0),"","נא להזין נימוק")),"נא להזין נימוק"))))))</f>
        <v/>
      </c>
      <c r="S104" s="479">
        <f t="shared" si="62"/>
        <v>0</v>
      </c>
      <c r="T104" s="480">
        <f t="shared" ref="T104:T132" si="115">O104*P104*Q104/12</f>
        <v>0</v>
      </c>
      <c r="U104" s="467"/>
      <c r="V104" s="481">
        <f t="shared" si="96"/>
        <v>0</v>
      </c>
      <c r="W104" s="477">
        <f t="shared" si="97"/>
        <v>0</v>
      </c>
      <c r="X104" s="466" t="str">
        <f t="shared" si="98"/>
        <v/>
      </c>
      <c r="Y104" s="469">
        <f t="shared" si="66"/>
        <v>0</v>
      </c>
      <c r="Z104" s="482">
        <f t="shared" si="99"/>
        <v>0</v>
      </c>
      <c r="AA104" s="468"/>
      <c r="AB104" s="483"/>
      <c r="AC104" s="483"/>
      <c r="AE104" s="340">
        <f t="shared" si="100"/>
        <v>0</v>
      </c>
      <c r="AF104" s="340"/>
    </row>
    <row r="105" spans="1:32" s="465" customFormat="1" ht="24.75" hidden="1" customHeight="1" outlineLevel="1" x14ac:dyDescent="0.25">
      <c r="A105" s="470">
        <v>102</v>
      </c>
      <c r="B105" s="484"/>
      <c r="C105" s="484"/>
      <c r="D105" s="484"/>
      <c r="E105" s="485"/>
      <c r="F105" s="486"/>
      <c r="G105" s="487"/>
      <c r="H105" s="488"/>
      <c r="I105" s="488"/>
      <c r="J105" s="489"/>
      <c r="K105" s="471">
        <f t="shared" si="58"/>
        <v>0</v>
      </c>
      <c r="L105" s="472">
        <f t="shared" si="111"/>
        <v>0</v>
      </c>
      <c r="M105" s="473">
        <f t="shared" si="112"/>
        <v>0</v>
      </c>
      <c r="N105" s="474" t="str">
        <f t="shared" si="59"/>
        <v/>
      </c>
      <c r="O105" s="475">
        <f t="shared" si="60"/>
        <v>0</v>
      </c>
      <c r="P105" s="476">
        <f t="shared" si="61"/>
        <v>0</v>
      </c>
      <c r="Q105" s="477">
        <f t="shared" si="113"/>
        <v>0</v>
      </c>
      <c r="R105" s="478" t="str">
        <f t="shared" si="114"/>
        <v/>
      </c>
      <c r="S105" s="479">
        <f t="shared" si="62"/>
        <v>0</v>
      </c>
      <c r="T105" s="480">
        <f t="shared" si="115"/>
        <v>0</v>
      </c>
      <c r="U105" s="467"/>
      <c r="V105" s="481">
        <f t="shared" si="96"/>
        <v>0</v>
      </c>
      <c r="W105" s="477">
        <f t="shared" si="97"/>
        <v>0</v>
      </c>
      <c r="X105" s="466" t="str">
        <f t="shared" si="98"/>
        <v/>
      </c>
      <c r="Y105" s="469">
        <f t="shared" si="66"/>
        <v>0</v>
      </c>
      <c r="Z105" s="482">
        <f t="shared" si="99"/>
        <v>0</v>
      </c>
      <c r="AA105" s="468"/>
      <c r="AB105" s="483"/>
      <c r="AC105" s="483"/>
      <c r="AE105" s="340">
        <f t="shared" si="100"/>
        <v>0</v>
      </c>
      <c r="AF105" s="340"/>
    </row>
    <row r="106" spans="1:32" s="465" customFormat="1" ht="24.75" hidden="1" customHeight="1" outlineLevel="1" x14ac:dyDescent="0.25">
      <c r="A106" s="470">
        <v>103</v>
      </c>
      <c r="B106" s="484"/>
      <c r="C106" s="484"/>
      <c r="D106" s="484"/>
      <c r="E106" s="485"/>
      <c r="F106" s="486"/>
      <c r="G106" s="487"/>
      <c r="H106" s="488"/>
      <c r="I106" s="488"/>
      <c r="J106" s="489"/>
      <c r="K106" s="471">
        <f t="shared" si="58"/>
        <v>0</v>
      </c>
      <c r="L106" s="472">
        <f t="shared" si="111"/>
        <v>0</v>
      </c>
      <c r="M106" s="473">
        <f t="shared" si="112"/>
        <v>0</v>
      </c>
      <c r="N106" s="474" t="str">
        <f t="shared" si="59"/>
        <v/>
      </c>
      <c r="O106" s="475">
        <f t="shared" si="60"/>
        <v>0</v>
      </c>
      <c r="P106" s="476">
        <f t="shared" si="61"/>
        <v>0</v>
      </c>
      <c r="Q106" s="477">
        <f t="shared" si="113"/>
        <v>0</v>
      </c>
      <c r="R106" s="478" t="str">
        <f t="shared" si="114"/>
        <v/>
      </c>
      <c r="S106" s="479">
        <f t="shared" si="62"/>
        <v>0</v>
      </c>
      <c r="T106" s="480">
        <f t="shared" si="115"/>
        <v>0</v>
      </c>
      <c r="U106" s="467"/>
      <c r="V106" s="481">
        <f t="shared" si="96"/>
        <v>0</v>
      </c>
      <c r="W106" s="477">
        <f t="shared" si="97"/>
        <v>0</v>
      </c>
      <c r="X106" s="466" t="str">
        <f t="shared" si="98"/>
        <v/>
      </c>
      <c r="Y106" s="469">
        <f t="shared" si="66"/>
        <v>0</v>
      </c>
      <c r="Z106" s="482">
        <f t="shared" si="99"/>
        <v>0</v>
      </c>
      <c r="AA106" s="468"/>
      <c r="AB106" s="483"/>
      <c r="AC106" s="483"/>
      <c r="AE106" s="340">
        <f t="shared" si="100"/>
        <v>0</v>
      </c>
      <c r="AF106" s="340"/>
    </row>
    <row r="107" spans="1:32" s="465" customFormat="1" ht="24.75" hidden="1" customHeight="1" outlineLevel="1" x14ac:dyDescent="0.25">
      <c r="A107" s="470">
        <v>104</v>
      </c>
      <c r="B107" s="484"/>
      <c r="C107" s="484"/>
      <c r="D107" s="484"/>
      <c r="E107" s="485"/>
      <c r="F107" s="486"/>
      <c r="G107" s="487"/>
      <c r="H107" s="488"/>
      <c r="I107" s="488"/>
      <c r="J107" s="489"/>
      <c r="K107" s="471">
        <f t="shared" si="58"/>
        <v>0</v>
      </c>
      <c r="L107" s="472">
        <f t="shared" si="111"/>
        <v>0</v>
      </c>
      <c r="M107" s="473">
        <f t="shared" si="112"/>
        <v>0</v>
      </c>
      <c r="N107" s="474" t="str">
        <f t="shared" si="59"/>
        <v/>
      </c>
      <c r="O107" s="475">
        <f t="shared" si="60"/>
        <v>0</v>
      </c>
      <c r="P107" s="476">
        <f t="shared" si="61"/>
        <v>0</v>
      </c>
      <c r="Q107" s="477">
        <f t="shared" si="113"/>
        <v>0</v>
      </c>
      <c r="R107" s="478" t="str">
        <f t="shared" si="114"/>
        <v/>
      </c>
      <c r="S107" s="479">
        <f t="shared" si="62"/>
        <v>0</v>
      </c>
      <c r="T107" s="480">
        <f t="shared" si="115"/>
        <v>0</v>
      </c>
      <c r="U107" s="467"/>
      <c r="V107" s="481">
        <f t="shared" si="96"/>
        <v>0</v>
      </c>
      <c r="W107" s="477">
        <f t="shared" si="97"/>
        <v>0</v>
      </c>
      <c r="X107" s="466" t="str">
        <f t="shared" si="98"/>
        <v/>
      </c>
      <c r="Y107" s="469">
        <f t="shared" si="66"/>
        <v>0</v>
      </c>
      <c r="Z107" s="482">
        <f t="shared" si="99"/>
        <v>0</v>
      </c>
      <c r="AA107" s="468"/>
      <c r="AB107" s="483"/>
      <c r="AC107" s="483"/>
      <c r="AE107" s="340">
        <f t="shared" si="100"/>
        <v>0</v>
      </c>
      <c r="AF107" s="340"/>
    </row>
    <row r="108" spans="1:32" s="465" customFormat="1" ht="24.75" hidden="1" customHeight="1" outlineLevel="1" x14ac:dyDescent="0.25">
      <c r="A108" s="470">
        <v>105</v>
      </c>
      <c r="B108" s="484"/>
      <c r="C108" s="484"/>
      <c r="D108" s="484"/>
      <c r="E108" s="485"/>
      <c r="F108" s="486"/>
      <c r="G108" s="487"/>
      <c r="H108" s="488"/>
      <c r="I108" s="488"/>
      <c r="J108" s="489"/>
      <c r="K108" s="471">
        <f t="shared" si="58"/>
        <v>0</v>
      </c>
      <c r="L108" s="472">
        <f t="shared" si="111"/>
        <v>0</v>
      </c>
      <c r="M108" s="473">
        <f t="shared" si="112"/>
        <v>0</v>
      </c>
      <c r="N108" s="474" t="str">
        <f t="shared" si="59"/>
        <v/>
      </c>
      <c r="O108" s="475">
        <f t="shared" si="60"/>
        <v>0</v>
      </c>
      <c r="P108" s="476">
        <f t="shared" si="61"/>
        <v>0</v>
      </c>
      <c r="Q108" s="477">
        <f t="shared" si="113"/>
        <v>0</v>
      </c>
      <c r="R108" s="478" t="str">
        <f t="shared" si="114"/>
        <v/>
      </c>
      <c r="S108" s="479">
        <f t="shared" si="62"/>
        <v>0</v>
      </c>
      <c r="T108" s="480">
        <f t="shared" si="115"/>
        <v>0</v>
      </c>
      <c r="U108" s="467"/>
      <c r="V108" s="481">
        <f t="shared" si="96"/>
        <v>0</v>
      </c>
      <c r="W108" s="477">
        <f t="shared" si="97"/>
        <v>0</v>
      </c>
      <c r="X108" s="466" t="str">
        <f t="shared" si="98"/>
        <v/>
      </c>
      <c r="Y108" s="469">
        <f t="shared" si="66"/>
        <v>0</v>
      </c>
      <c r="Z108" s="482">
        <f t="shared" si="99"/>
        <v>0</v>
      </c>
      <c r="AA108" s="468"/>
      <c r="AB108" s="483"/>
      <c r="AC108" s="483"/>
      <c r="AE108" s="340">
        <f t="shared" si="100"/>
        <v>0</v>
      </c>
      <c r="AF108" s="340"/>
    </row>
    <row r="109" spans="1:32" s="465" customFormat="1" ht="24.75" hidden="1" customHeight="1" outlineLevel="1" x14ac:dyDescent="0.25">
      <c r="A109" s="470">
        <v>106</v>
      </c>
      <c r="B109" s="484"/>
      <c r="C109" s="484"/>
      <c r="D109" s="484"/>
      <c r="E109" s="485"/>
      <c r="F109" s="486"/>
      <c r="G109" s="487"/>
      <c r="H109" s="488"/>
      <c r="I109" s="488"/>
      <c r="J109" s="489"/>
      <c r="K109" s="471">
        <f t="shared" si="58"/>
        <v>0</v>
      </c>
      <c r="L109" s="472">
        <f t="shared" si="111"/>
        <v>0</v>
      </c>
      <c r="M109" s="473">
        <f t="shared" si="112"/>
        <v>0</v>
      </c>
      <c r="N109" s="474" t="str">
        <f t="shared" si="59"/>
        <v/>
      </c>
      <c r="O109" s="475">
        <f t="shared" si="60"/>
        <v>0</v>
      </c>
      <c r="P109" s="476">
        <f t="shared" si="61"/>
        <v>0</v>
      </c>
      <c r="Q109" s="477">
        <f t="shared" si="113"/>
        <v>0</v>
      </c>
      <c r="R109" s="478" t="str">
        <f t="shared" si="114"/>
        <v/>
      </c>
      <c r="S109" s="479">
        <f t="shared" si="62"/>
        <v>0</v>
      </c>
      <c r="T109" s="480">
        <f t="shared" si="115"/>
        <v>0</v>
      </c>
      <c r="U109" s="467"/>
      <c r="V109" s="481">
        <f t="shared" si="96"/>
        <v>0</v>
      </c>
      <c r="W109" s="477">
        <f t="shared" si="97"/>
        <v>0</v>
      </c>
      <c r="X109" s="466" t="str">
        <f t="shared" si="98"/>
        <v/>
      </c>
      <c r="Y109" s="469">
        <f t="shared" si="66"/>
        <v>0</v>
      </c>
      <c r="Z109" s="482">
        <f t="shared" si="99"/>
        <v>0</v>
      </c>
      <c r="AA109" s="468"/>
      <c r="AB109" s="483"/>
      <c r="AC109" s="483"/>
      <c r="AE109" s="340">
        <f t="shared" si="100"/>
        <v>0</v>
      </c>
      <c r="AF109" s="340"/>
    </row>
    <row r="110" spans="1:32" s="465" customFormat="1" ht="24.75" hidden="1" customHeight="1" outlineLevel="1" x14ac:dyDescent="0.25">
      <c r="A110" s="470">
        <v>107</v>
      </c>
      <c r="B110" s="484"/>
      <c r="C110" s="484"/>
      <c r="D110" s="484"/>
      <c r="E110" s="485"/>
      <c r="F110" s="486"/>
      <c r="G110" s="487"/>
      <c r="H110" s="488"/>
      <c r="I110" s="488"/>
      <c r="J110" s="489"/>
      <c r="K110" s="471">
        <f t="shared" si="58"/>
        <v>0</v>
      </c>
      <c r="L110" s="472">
        <f t="shared" si="111"/>
        <v>0</v>
      </c>
      <c r="M110" s="473">
        <f t="shared" si="112"/>
        <v>0</v>
      </c>
      <c r="N110" s="474" t="str">
        <f t="shared" si="59"/>
        <v/>
      </c>
      <c r="O110" s="475">
        <f t="shared" si="60"/>
        <v>0</v>
      </c>
      <c r="P110" s="476">
        <f t="shared" si="61"/>
        <v>0</v>
      </c>
      <c r="Q110" s="477">
        <f t="shared" si="113"/>
        <v>0</v>
      </c>
      <c r="R110" s="478" t="str">
        <f t="shared" si="114"/>
        <v/>
      </c>
      <c r="S110" s="479">
        <f t="shared" si="62"/>
        <v>0</v>
      </c>
      <c r="T110" s="480">
        <f t="shared" si="115"/>
        <v>0</v>
      </c>
      <c r="U110" s="467"/>
      <c r="V110" s="481">
        <f t="shared" si="96"/>
        <v>0</v>
      </c>
      <c r="W110" s="477">
        <f t="shared" si="97"/>
        <v>0</v>
      </c>
      <c r="X110" s="466" t="str">
        <f t="shared" si="98"/>
        <v/>
      </c>
      <c r="Y110" s="469">
        <f t="shared" si="66"/>
        <v>0</v>
      </c>
      <c r="Z110" s="482">
        <f t="shared" si="99"/>
        <v>0</v>
      </c>
      <c r="AA110" s="468"/>
      <c r="AB110" s="483"/>
      <c r="AC110" s="483"/>
      <c r="AE110" s="340">
        <f t="shared" si="100"/>
        <v>0</v>
      </c>
      <c r="AF110" s="340"/>
    </row>
    <row r="111" spans="1:32" s="465" customFormat="1" ht="24.75" hidden="1" customHeight="1" outlineLevel="1" x14ac:dyDescent="0.25">
      <c r="A111" s="470">
        <v>108</v>
      </c>
      <c r="B111" s="484"/>
      <c r="C111" s="484"/>
      <c r="D111" s="484"/>
      <c r="E111" s="485"/>
      <c r="F111" s="486"/>
      <c r="G111" s="487"/>
      <c r="H111" s="488"/>
      <c r="I111" s="488"/>
      <c r="J111" s="489"/>
      <c r="K111" s="471">
        <f t="shared" si="58"/>
        <v>0</v>
      </c>
      <c r="L111" s="472">
        <f t="shared" si="111"/>
        <v>0</v>
      </c>
      <c r="M111" s="473">
        <f t="shared" si="112"/>
        <v>0</v>
      </c>
      <c r="N111" s="474" t="str">
        <f t="shared" si="59"/>
        <v/>
      </c>
      <c r="O111" s="475">
        <f t="shared" si="60"/>
        <v>0</v>
      </c>
      <c r="P111" s="476">
        <f t="shared" si="61"/>
        <v>0</v>
      </c>
      <c r="Q111" s="477">
        <f t="shared" si="113"/>
        <v>0</v>
      </c>
      <c r="R111" s="478" t="str">
        <f t="shared" si="114"/>
        <v/>
      </c>
      <c r="S111" s="479">
        <f t="shared" si="62"/>
        <v>0</v>
      </c>
      <c r="T111" s="480">
        <f t="shared" si="115"/>
        <v>0</v>
      </c>
      <c r="U111" s="467"/>
      <c r="V111" s="481">
        <f t="shared" si="96"/>
        <v>0</v>
      </c>
      <c r="W111" s="477">
        <f t="shared" si="97"/>
        <v>0</v>
      </c>
      <c r="X111" s="466" t="str">
        <f t="shared" si="98"/>
        <v/>
      </c>
      <c r="Y111" s="469">
        <f t="shared" si="66"/>
        <v>0</v>
      </c>
      <c r="Z111" s="482">
        <f t="shared" si="99"/>
        <v>0</v>
      </c>
      <c r="AA111" s="468"/>
      <c r="AB111" s="483"/>
      <c r="AC111" s="483"/>
      <c r="AE111" s="340">
        <f t="shared" si="100"/>
        <v>0</v>
      </c>
      <c r="AF111" s="340"/>
    </row>
    <row r="112" spans="1:32" s="465" customFormat="1" ht="24.75" hidden="1" customHeight="1" outlineLevel="1" x14ac:dyDescent="0.25">
      <c r="A112" s="470">
        <v>109</v>
      </c>
      <c r="B112" s="484"/>
      <c r="C112" s="484"/>
      <c r="D112" s="484"/>
      <c r="E112" s="485"/>
      <c r="F112" s="486"/>
      <c r="G112" s="487"/>
      <c r="H112" s="488"/>
      <c r="I112" s="488"/>
      <c r="J112" s="489"/>
      <c r="K112" s="471">
        <f t="shared" si="58"/>
        <v>0</v>
      </c>
      <c r="L112" s="472">
        <f t="shared" si="111"/>
        <v>0</v>
      </c>
      <c r="M112" s="473">
        <f t="shared" si="112"/>
        <v>0</v>
      </c>
      <c r="N112" s="474" t="str">
        <f t="shared" si="59"/>
        <v/>
      </c>
      <c r="O112" s="475">
        <f t="shared" si="60"/>
        <v>0</v>
      </c>
      <c r="P112" s="476">
        <f t="shared" si="61"/>
        <v>0</v>
      </c>
      <c r="Q112" s="477">
        <f t="shared" si="113"/>
        <v>0</v>
      </c>
      <c r="R112" s="478" t="str">
        <f t="shared" si="114"/>
        <v/>
      </c>
      <c r="S112" s="479">
        <f t="shared" si="62"/>
        <v>0</v>
      </c>
      <c r="T112" s="480">
        <f t="shared" si="115"/>
        <v>0</v>
      </c>
      <c r="U112" s="467"/>
      <c r="V112" s="481">
        <f t="shared" si="96"/>
        <v>0</v>
      </c>
      <c r="W112" s="477">
        <f t="shared" si="97"/>
        <v>0</v>
      </c>
      <c r="X112" s="466" t="str">
        <f t="shared" si="98"/>
        <v/>
      </c>
      <c r="Y112" s="469">
        <f t="shared" si="66"/>
        <v>0</v>
      </c>
      <c r="Z112" s="482">
        <f t="shared" si="99"/>
        <v>0</v>
      </c>
      <c r="AA112" s="468"/>
      <c r="AB112" s="483"/>
      <c r="AC112" s="483"/>
      <c r="AE112" s="340">
        <f t="shared" si="100"/>
        <v>0</v>
      </c>
      <c r="AF112" s="340"/>
    </row>
    <row r="113" spans="1:32" s="465" customFormat="1" ht="24.75" hidden="1" customHeight="1" outlineLevel="1" x14ac:dyDescent="0.25">
      <c r="A113" s="470">
        <v>110</v>
      </c>
      <c r="B113" s="484"/>
      <c r="C113" s="484"/>
      <c r="D113" s="484"/>
      <c r="E113" s="485"/>
      <c r="F113" s="486"/>
      <c r="G113" s="487"/>
      <c r="H113" s="488"/>
      <c r="I113" s="488"/>
      <c r="J113" s="489"/>
      <c r="K113" s="471">
        <f t="shared" si="58"/>
        <v>0</v>
      </c>
      <c r="L113" s="472">
        <f t="shared" si="111"/>
        <v>0</v>
      </c>
      <c r="M113" s="473">
        <f t="shared" si="112"/>
        <v>0</v>
      </c>
      <c r="N113" s="474" t="str">
        <f t="shared" si="59"/>
        <v/>
      </c>
      <c r="O113" s="475">
        <f t="shared" si="60"/>
        <v>0</v>
      </c>
      <c r="P113" s="476">
        <f t="shared" si="61"/>
        <v>0</v>
      </c>
      <c r="Q113" s="477">
        <f t="shared" si="113"/>
        <v>0</v>
      </c>
      <c r="R113" s="478" t="str">
        <f t="shared" si="114"/>
        <v/>
      </c>
      <c r="S113" s="479">
        <f t="shared" si="62"/>
        <v>0</v>
      </c>
      <c r="T113" s="480">
        <f t="shared" si="115"/>
        <v>0</v>
      </c>
      <c r="U113" s="467"/>
      <c r="V113" s="481">
        <f t="shared" si="96"/>
        <v>0</v>
      </c>
      <c r="W113" s="477">
        <f t="shared" si="97"/>
        <v>0</v>
      </c>
      <c r="X113" s="466" t="str">
        <f t="shared" si="98"/>
        <v/>
      </c>
      <c r="Y113" s="469">
        <f t="shared" si="66"/>
        <v>0</v>
      </c>
      <c r="Z113" s="482">
        <f t="shared" si="99"/>
        <v>0</v>
      </c>
      <c r="AA113" s="468"/>
      <c r="AB113" s="483"/>
      <c r="AC113" s="483"/>
      <c r="AE113" s="340">
        <f t="shared" si="100"/>
        <v>0</v>
      </c>
      <c r="AF113" s="340"/>
    </row>
    <row r="114" spans="1:32" s="465" customFormat="1" ht="24.75" hidden="1" customHeight="1" outlineLevel="1" x14ac:dyDescent="0.25">
      <c r="A114" s="470">
        <v>111</v>
      </c>
      <c r="B114" s="484"/>
      <c r="C114" s="484"/>
      <c r="D114" s="484"/>
      <c r="E114" s="485"/>
      <c r="F114" s="486"/>
      <c r="G114" s="487"/>
      <c r="H114" s="488"/>
      <c r="I114" s="488"/>
      <c r="J114" s="489"/>
      <c r="K114" s="471">
        <f t="shared" si="58"/>
        <v>0</v>
      </c>
      <c r="L114" s="472">
        <f t="shared" si="111"/>
        <v>0</v>
      </c>
      <c r="M114" s="473">
        <f t="shared" si="112"/>
        <v>0</v>
      </c>
      <c r="N114" s="474" t="str">
        <f t="shared" si="59"/>
        <v/>
      </c>
      <c r="O114" s="475">
        <f t="shared" si="60"/>
        <v>0</v>
      </c>
      <c r="P114" s="476">
        <f t="shared" si="61"/>
        <v>0</v>
      </c>
      <c r="Q114" s="477">
        <f t="shared" si="113"/>
        <v>0</v>
      </c>
      <c r="R114" s="478" t="str">
        <f t="shared" si="114"/>
        <v/>
      </c>
      <c r="S114" s="479">
        <f t="shared" si="62"/>
        <v>0</v>
      </c>
      <c r="T114" s="480">
        <f t="shared" si="115"/>
        <v>0</v>
      </c>
      <c r="U114" s="467"/>
      <c r="V114" s="481">
        <f t="shared" si="96"/>
        <v>0</v>
      </c>
      <c r="W114" s="477">
        <f t="shared" si="97"/>
        <v>0</v>
      </c>
      <c r="X114" s="466" t="str">
        <f t="shared" si="98"/>
        <v/>
      </c>
      <c r="Y114" s="469">
        <f t="shared" si="66"/>
        <v>0</v>
      </c>
      <c r="Z114" s="482">
        <f t="shared" si="99"/>
        <v>0</v>
      </c>
      <c r="AA114" s="468"/>
      <c r="AB114" s="483"/>
      <c r="AC114" s="483"/>
      <c r="AE114" s="340">
        <f t="shared" si="100"/>
        <v>0</v>
      </c>
      <c r="AF114" s="340"/>
    </row>
    <row r="115" spans="1:32" s="465" customFormat="1" ht="24.75" hidden="1" customHeight="1" outlineLevel="1" x14ac:dyDescent="0.25">
      <c r="A115" s="470">
        <v>112</v>
      </c>
      <c r="B115" s="484"/>
      <c r="C115" s="484"/>
      <c r="D115" s="484"/>
      <c r="E115" s="485"/>
      <c r="F115" s="486"/>
      <c r="G115" s="487"/>
      <c r="H115" s="488"/>
      <c r="I115" s="488"/>
      <c r="J115" s="489"/>
      <c r="K115" s="471">
        <f t="shared" si="58"/>
        <v>0</v>
      </c>
      <c r="L115" s="472">
        <f t="shared" si="111"/>
        <v>0</v>
      </c>
      <c r="M115" s="473">
        <f t="shared" si="112"/>
        <v>0</v>
      </c>
      <c r="N115" s="474" t="str">
        <f t="shared" si="59"/>
        <v/>
      </c>
      <c r="O115" s="475">
        <f t="shared" si="60"/>
        <v>0</v>
      </c>
      <c r="P115" s="476">
        <f t="shared" si="61"/>
        <v>0</v>
      </c>
      <c r="Q115" s="477">
        <f t="shared" si="113"/>
        <v>0</v>
      </c>
      <c r="R115" s="478" t="str">
        <f t="shared" si="114"/>
        <v/>
      </c>
      <c r="S115" s="479">
        <f t="shared" si="62"/>
        <v>0</v>
      </c>
      <c r="T115" s="480">
        <f t="shared" si="115"/>
        <v>0</v>
      </c>
      <c r="U115" s="467"/>
      <c r="V115" s="481">
        <f t="shared" si="96"/>
        <v>0</v>
      </c>
      <c r="W115" s="477">
        <f t="shared" si="97"/>
        <v>0</v>
      </c>
      <c r="X115" s="466" t="str">
        <f t="shared" si="98"/>
        <v/>
      </c>
      <c r="Y115" s="469">
        <f t="shared" si="66"/>
        <v>0</v>
      </c>
      <c r="Z115" s="482">
        <f t="shared" si="99"/>
        <v>0</v>
      </c>
      <c r="AA115" s="468"/>
      <c r="AB115" s="483"/>
      <c r="AC115" s="483"/>
      <c r="AE115" s="340">
        <f t="shared" si="100"/>
        <v>0</v>
      </c>
      <c r="AF115" s="340"/>
    </row>
    <row r="116" spans="1:32" s="465" customFormat="1" ht="24.75" hidden="1" customHeight="1" outlineLevel="1" x14ac:dyDescent="0.25">
      <c r="A116" s="470">
        <v>113</v>
      </c>
      <c r="B116" s="484"/>
      <c r="C116" s="484"/>
      <c r="D116" s="484"/>
      <c r="E116" s="485"/>
      <c r="F116" s="486"/>
      <c r="G116" s="487"/>
      <c r="H116" s="488"/>
      <c r="I116" s="488"/>
      <c r="J116" s="489"/>
      <c r="K116" s="471">
        <f t="shared" si="58"/>
        <v>0</v>
      </c>
      <c r="L116" s="472">
        <f t="shared" si="111"/>
        <v>0</v>
      </c>
      <c r="M116" s="473">
        <f t="shared" si="112"/>
        <v>0</v>
      </c>
      <c r="N116" s="474" t="str">
        <f t="shared" si="59"/>
        <v/>
      </c>
      <c r="O116" s="475">
        <f t="shared" si="60"/>
        <v>0</v>
      </c>
      <c r="P116" s="476">
        <f t="shared" si="61"/>
        <v>0</v>
      </c>
      <c r="Q116" s="477">
        <f t="shared" si="113"/>
        <v>0</v>
      </c>
      <c r="R116" s="478" t="str">
        <f t="shared" si="114"/>
        <v/>
      </c>
      <c r="S116" s="479">
        <f t="shared" si="62"/>
        <v>0</v>
      </c>
      <c r="T116" s="480">
        <f t="shared" si="115"/>
        <v>0</v>
      </c>
      <c r="U116" s="467"/>
      <c r="V116" s="481">
        <f t="shared" si="96"/>
        <v>0</v>
      </c>
      <c r="W116" s="477">
        <f t="shared" si="97"/>
        <v>0</v>
      </c>
      <c r="X116" s="466" t="str">
        <f t="shared" si="98"/>
        <v/>
      </c>
      <c r="Y116" s="469">
        <f t="shared" si="66"/>
        <v>0</v>
      </c>
      <c r="Z116" s="482">
        <f t="shared" si="99"/>
        <v>0</v>
      </c>
      <c r="AA116" s="468"/>
      <c r="AB116" s="483"/>
      <c r="AC116" s="483"/>
      <c r="AE116" s="340">
        <f t="shared" si="100"/>
        <v>0</v>
      </c>
      <c r="AF116" s="340"/>
    </row>
    <row r="117" spans="1:32" s="465" customFormat="1" ht="24.75" hidden="1" customHeight="1" outlineLevel="1" x14ac:dyDescent="0.25">
      <c r="A117" s="470">
        <v>114</v>
      </c>
      <c r="B117" s="484"/>
      <c r="C117" s="484"/>
      <c r="D117" s="484"/>
      <c r="E117" s="485"/>
      <c r="F117" s="486"/>
      <c r="G117" s="487"/>
      <c r="H117" s="488"/>
      <c r="I117" s="488"/>
      <c r="J117" s="489"/>
      <c r="K117" s="471">
        <f t="shared" si="58"/>
        <v>0</v>
      </c>
      <c r="L117" s="472">
        <f t="shared" si="111"/>
        <v>0</v>
      </c>
      <c r="M117" s="473">
        <f t="shared" si="112"/>
        <v>0</v>
      </c>
      <c r="N117" s="474" t="str">
        <f t="shared" si="59"/>
        <v/>
      </c>
      <c r="O117" s="475">
        <f t="shared" si="60"/>
        <v>0</v>
      </c>
      <c r="P117" s="476">
        <f t="shared" si="61"/>
        <v>0</v>
      </c>
      <c r="Q117" s="477">
        <f t="shared" si="113"/>
        <v>0</v>
      </c>
      <c r="R117" s="478" t="str">
        <f t="shared" si="114"/>
        <v/>
      </c>
      <c r="S117" s="479">
        <f t="shared" si="62"/>
        <v>0</v>
      </c>
      <c r="T117" s="480">
        <f t="shared" si="115"/>
        <v>0</v>
      </c>
      <c r="U117" s="467"/>
      <c r="V117" s="481">
        <f t="shared" si="96"/>
        <v>0</v>
      </c>
      <c r="W117" s="477">
        <f t="shared" si="97"/>
        <v>0</v>
      </c>
      <c r="X117" s="466" t="str">
        <f t="shared" si="98"/>
        <v/>
      </c>
      <c r="Y117" s="469">
        <f t="shared" si="66"/>
        <v>0</v>
      </c>
      <c r="Z117" s="482">
        <f t="shared" si="99"/>
        <v>0</v>
      </c>
      <c r="AA117" s="468"/>
      <c r="AB117" s="483"/>
      <c r="AC117" s="483"/>
      <c r="AE117" s="340">
        <f t="shared" si="100"/>
        <v>0</v>
      </c>
      <c r="AF117" s="340"/>
    </row>
    <row r="118" spans="1:32" s="465" customFormat="1" ht="24.75" hidden="1" customHeight="1" outlineLevel="1" x14ac:dyDescent="0.25">
      <c r="A118" s="470">
        <v>115</v>
      </c>
      <c r="B118" s="484"/>
      <c r="C118" s="484"/>
      <c r="D118" s="484"/>
      <c r="E118" s="485"/>
      <c r="F118" s="486"/>
      <c r="G118" s="487"/>
      <c r="H118" s="488"/>
      <c r="I118" s="488"/>
      <c r="J118" s="489"/>
      <c r="K118" s="471">
        <f t="shared" si="58"/>
        <v>0</v>
      </c>
      <c r="L118" s="472">
        <f t="shared" si="111"/>
        <v>0</v>
      </c>
      <c r="M118" s="473">
        <f t="shared" si="112"/>
        <v>0</v>
      </c>
      <c r="N118" s="474" t="str">
        <f t="shared" si="59"/>
        <v/>
      </c>
      <c r="O118" s="475">
        <f t="shared" si="60"/>
        <v>0</v>
      </c>
      <c r="P118" s="476">
        <f t="shared" si="61"/>
        <v>0</v>
      </c>
      <c r="Q118" s="477">
        <f t="shared" si="113"/>
        <v>0</v>
      </c>
      <c r="R118" s="478" t="str">
        <f t="shared" si="114"/>
        <v/>
      </c>
      <c r="S118" s="479">
        <f t="shared" si="62"/>
        <v>0</v>
      </c>
      <c r="T118" s="480">
        <f t="shared" si="115"/>
        <v>0</v>
      </c>
      <c r="U118" s="467"/>
      <c r="V118" s="481">
        <f t="shared" si="96"/>
        <v>0</v>
      </c>
      <c r="W118" s="477">
        <f t="shared" si="97"/>
        <v>0</v>
      </c>
      <c r="X118" s="466" t="str">
        <f t="shared" si="98"/>
        <v/>
      </c>
      <c r="Y118" s="469">
        <f t="shared" si="66"/>
        <v>0</v>
      </c>
      <c r="Z118" s="482">
        <f t="shared" si="99"/>
        <v>0</v>
      </c>
      <c r="AA118" s="468"/>
      <c r="AB118" s="483"/>
      <c r="AC118" s="483"/>
      <c r="AE118" s="340">
        <f t="shared" si="100"/>
        <v>0</v>
      </c>
      <c r="AF118" s="340"/>
    </row>
    <row r="119" spans="1:32" s="465" customFormat="1" ht="24.75" hidden="1" customHeight="1" outlineLevel="1" x14ac:dyDescent="0.25">
      <c r="A119" s="470">
        <v>116</v>
      </c>
      <c r="B119" s="484"/>
      <c r="C119" s="484"/>
      <c r="D119" s="484"/>
      <c r="E119" s="485"/>
      <c r="F119" s="486"/>
      <c r="G119" s="487"/>
      <c r="H119" s="488"/>
      <c r="I119" s="488"/>
      <c r="J119" s="489"/>
      <c r="K119" s="471">
        <f t="shared" si="58"/>
        <v>0</v>
      </c>
      <c r="L119" s="472">
        <f t="shared" si="111"/>
        <v>0</v>
      </c>
      <c r="M119" s="473">
        <f t="shared" si="112"/>
        <v>0</v>
      </c>
      <c r="N119" s="474" t="str">
        <f t="shared" si="59"/>
        <v/>
      </c>
      <c r="O119" s="475">
        <f t="shared" si="60"/>
        <v>0</v>
      </c>
      <c r="P119" s="476">
        <f t="shared" si="61"/>
        <v>0</v>
      </c>
      <c r="Q119" s="477">
        <f t="shared" si="113"/>
        <v>0</v>
      </c>
      <c r="R119" s="478" t="str">
        <f t="shared" si="114"/>
        <v/>
      </c>
      <c r="S119" s="479">
        <f t="shared" si="62"/>
        <v>0</v>
      </c>
      <c r="T119" s="480">
        <f t="shared" si="115"/>
        <v>0</v>
      </c>
      <c r="U119" s="467"/>
      <c r="V119" s="481">
        <f t="shared" si="96"/>
        <v>0</v>
      </c>
      <c r="W119" s="477">
        <f t="shared" si="97"/>
        <v>0</v>
      </c>
      <c r="X119" s="466" t="str">
        <f t="shared" si="98"/>
        <v/>
      </c>
      <c r="Y119" s="469">
        <f t="shared" si="66"/>
        <v>0</v>
      </c>
      <c r="Z119" s="482">
        <f t="shared" si="99"/>
        <v>0</v>
      </c>
      <c r="AA119" s="468"/>
      <c r="AB119" s="483"/>
      <c r="AC119" s="483"/>
      <c r="AE119" s="340">
        <f t="shared" si="100"/>
        <v>0</v>
      </c>
      <c r="AF119" s="340"/>
    </row>
    <row r="120" spans="1:32" s="465" customFormat="1" ht="24.75" hidden="1" customHeight="1" outlineLevel="1" x14ac:dyDescent="0.25">
      <c r="A120" s="470">
        <v>117</v>
      </c>
      <c r="B120" s="484"/>
      <c r="C120" s="484"/>
      <c r="D120" s="484"/>
      <c r="E120" s="485"/>
      <c r="F120" s="486"/>
      <c r="G120" s="487"/>
      <c r="H120" s="488"/>
      <c r="I120" s="488"/>
      <c r="J120" s="489"/>
      <c r="K120" s="471">
        <f t="shared" si="58"/>
        <v>0</v>
      </c>
      <c r="L120" s="472">
        <f t="shared" si="111"/>
        <v>0</v>
      </c>
      <c r="M120" s="473">
        <f t="shared" si="112"/>
        <v>0</v>
      </c>
      <c r="N120" s="474" t="str">
        <f t="shared" si="59"/>
        <v/>
      </c>
      <c r="O120" s="475">
        <f t="shared" si="60"/>
        <v>0</v>
      </c>
      <c r="P120" s="476">
        <f t="shared" si="61"/>
        <v>0</v>
      </c>
      <c r="Q120" s="477">
        <f t="shared" si="113"/>
        <v>0</v>
      </c>
      <c r="R120" s="478" t="str">
        <f t="shared" si="114"/>
        <v/>
      </c>
      <c r="S120" s="479">
        <f t="shared" si="62"/>
        <v>0</v>
      </c>
      <c r="T120" s="480">
        <f t="shared" si="115"/>
        <v>0</v>
      </c>
      <c r="U120" s="467"/>
      <c r="V120" s="481">
        <f t="shared" si="96"/>
        <v>0</v>
      </c>
      <c r="W120" s="477">
        <f t="shared" si="97"/>
        <v>0</v>
      </c>
      <c r="X120" s="466" t="str">
        <f t="shared" si="98"/>
        <v/>
      </c>
      <c r="Y120" s="469">
        <f t="shared" si="66"/>
        <v>0</v>
      </c>
      <c r="Z120" s="482">
        <f t="shared" si="99"/>
        <v>0</v>
      </c>
      <c r="AA120" s="468"/>
      <c r="AB120" s="483"/>
      <c r="AC120" s="483"/>
      <c r="AE120" s="340">
        <f t="shared" si="100"/>
        <v>0</v>
      </c>
      <c r="AF120" s="340"/>
    </row>
    <row r="121" spans="1:32" s="465" customFormat="1" ht="24.75" hidden="1" customHeight="1" outlineLevel="1" x14ac:dyDescent="0.25">
      <c r="A121" s="470">
        <v>118</v>
      </c>
      <c r="B121" s="484"/>
      <c r="C121" s="484"/>
      <c r="D121" s="484"/>
      <c r="E121" s="485"/>
      <c r="F121" s="486"/>
      <c r="G121" s="487"/>
      <c r="H121" s="488"/>
      <c r="I121" s="488"/>
      <c r="J121" s="489"/>
      <c r="K121" s="471">
        <f t="shared" si="58"/>
        <v>0</v>
      </c>
      <c r="L121" s="472">
        <f t="shared" si="111"/>
        <v>0</v>
      </c>
      <c r="M121" s="473">
        <f t="shared" si="112"/>
        <v>0</v>
      </c>
      <c r="N121" s="474" t="str">
        <f t="shared" si="59"/>
        <v/>
      </c>
      <c r="O121" s="475">
        <f t="shared" si="60"/>
        <v>0</v>
      </c>
      <c r="P121" s="476">
        <f t="shared" si="61"/>
        <v>0</v>
      </c>
      <c r="Q121" s="477">
        <f t="shared" si="113"/>
        <v>0</v>
      </c>
      <c r="R121" s="478" t="str">
        <f t="shared" si="114"/>
        <v/>
      </c>
      <c r="S121" s="479">
        <f t="shared" si="62"/>
        <v>0</v>
      </c>
      <c r="T121" s="480">
        <f t="shared" si="115"/>
        <v>0</v>
      </c>
      <c r="U121" s="467"/>
      <c r="V121" s="481">
        <f t="shared" si="96"/>
        <v>0</v>
      </c>
      <c r="W121" s="477">
        <f t="shared" si="97"/>
        <v>0</v>
      </c>
      <c r="X121" s="466" t="str">
        <f t="shared" si="98"/>
        <v/>
      </c>
      <c r="Y121" s="469">
        <f t="shared" si="66"/>
        <v>0</v>
      </c>
      <c r="Z121" s="482">
        <f t="shared" si="99"/>
        <v>0</v>
      </c>
      <c r="AA121" s="468"/>
      <c r="AB121" s="483"/>
      <c r="AC121" s="483"/>
      <c r="AE121" s="340">
        <f t="shared" si="100"/>
        <v>0</v>
      </c>
      <c r="AF121" s="340"/>
    </row>
    <row r="122" spans="1:32" s="465" customFormat="1" ht="24.75" hidden="1" customHeight="1" outlineLevel="1" x14ac:dyDescent="0.25">
      <c r="A122" s="470">
        <v>119</v>
      </c>
      <c r="B122" s="484"/>
      <c r="C122" s="484"/>
      <c r="D122" s="484"/>
      <c r="E122" s="485"/>
      <c r="F122" s="486"/>
      <c r="G122" s="487"/>
      <c r="H122" s="488"/>
      <c r="I122" s="488"/>
      <c r="J122" s="489"/>
      <c r="K122" s="471">
        <f t="shared" si="58"/>
        <v>0</v>
      </c>
      <c r="L122" s="472">
        <f t="shared" si="111"/>
        <v>0</v>
      </c>
      <c r="M122" s="473">
        <f t="shared" si="112"/>
        <v>0</v>
      </c>
      <c r="N122" s="474" t="str">
        <f t="shared" si="59"/>
        <v/>
      </c>
      <c r="O122" s="475">
        <f t="shared" si="60"/>
        <v>0</v>
      </c>
      <c r="P122" s="476">
        <f t="shared" si="61"/>
        <v>0</v>
      </c>
      <c r="Q122" s="477">
        <f t="shared" si="113"/>
        <v>0</v>
      </c>
      <c r="R122" s="478" t="str">
        <f t="shared" si="114"/>
        <v/>
      </c>
      <c r="S122" s="479">
        <f t="shared" si="62"/>
        <v>0</v>
      </c>
      <c r="T122" s="480">
        <f t="shared" si="115"/>
        <v>0</v>
      </c>
      <c r="U122" s="467"/>
      <c r="V122" s="481">
        <f t="shared" si="96"/>
        <v>0</v>
      </c>
      <c r="W122" s="477">
        <f t="shared" si="97"/>
        <v>0</v>
      </c>
      <c r="X122" s="466" t="str">
        <f t="shared" si="98"/>
        <v/>
      </c>
      <c r="Y122" s="469">
        <f t="shared" si="66"/>
        <v>0</v>
      </c>
      <c r="Z122" s="482">
        <f t="shared" si="99"/>
        <v>0</v>
      </c>
      <c r="AA122" s="468"/>
      <c r="AB122" s="483"/>
      <c r="AC122" s="483"/>
      <c r="AE122" s="340">
        <f t="shared" si="100"/>
        <v>0</v>
      </c>
      <c r="AF122" s="340"/>
    </row>
    <row r="123" spans="1:32" s="465" customFormat="1" ht="24.75" hidden="1" customHeight="1" outlineLevel="1" x14ac:dyDescent="0.25">
      <c r="A123" s="470">
        <v>120</v>
      </c>
      <c r="B123" s="484"/>
      <c r="C123" s="484"/>
      <c r="D123" s="484"/>
      <c r="E123" s="485"/>
      <c r="F123" s="486"/>
      <c r="G123" s="487"/>
      <c r="H123" s="488"/>
      <c r="I123" s="488"/>
      <c r="J123" s="489"/>
      <c r="K123" s="471">
        <f t="shared" si="58"/>
        <v>0</v>
      </c>
      <c r="L123" s="472">
        <f t="shared" si="111"/>
        <v>0</v>
      </c>
      <c r="M123" s="473">
        <f t="shared" si="112"/>
        <v>0</v>
      </c>
      <c r="N123" s="474" t="str">
        <f t="shared" si="59"/>
        <v/>
      </c>
      <c r="O123" s="475">
        <f t="shared" si="60"/>
        <v>0</v>
      </c>
      <c r="P123" s="476">
        <f t="shared" si="61"/>
        <v>0</v>
      </c>
      <c r="Q123" s="477">
        <f t="shared" si="113"/>
        <v>0</v>
      </c>
      <c r="R123" s="478" t="str">
        <f t="shared" si="114"/>
        <v/>
      </c>
      <c r="S123" s="479">
        <f t="shared" si="62"/>
        <v>0</v>
      </c>
      <c r="T123" s="480">
        <f t="shared" si="115"/>
        <v>0</v>
      </c>
      <c r="U123" s="467"/>
      <c r="V123" s="481">
        <f t="shared" si="96"/>
        <v>0</v>
      </c>
      <c r="W123" s="477">
        <f t="shared" si="97"/>
        <v>0</v>
      </c>
      <c r="X123" s="466" t="str">
        <f t="shared" si="98"/>
        <v/>
      </c>
      <c r="Y123" s="469">
        <f t="shared" si="66"/>
        <v>0</v>
      </c>
      <c r="Z123" s="482">
        <f t="shared" si="99"/>
        <v>0</v>
      </c>
      <c r="AA123" s="468"/>
      <c r="AB123" s="483"/>
      <c r="AC123" s="483"/>
      <c r="AE123" s="340">
        <f t="shared" si="100"/>
        <v>0</v>
      </c>
      <c r="AF123" s="340"/>
    </row>
    <row r="124" spans="1:32" s="465" customFormat="1" ht="24.75" hidden="1" customHeight="1" outlineLevel="1" x14ac:dyDescent="0.25">
      <c r="A124" s="470">
        <v>121</v>
      </c>
      <c r="B124" s="484"/>
      <c r="C124" s="484"/>
      <c r="D124" s="484"/>
      <c r="E124" s="485"/>
      <c r="F124" s="486"/>
      <c r="G124" s="487"/>
      <c r="H124" s="488"/>
      <c r="I124" s="488"/>
      <c r="J124" s="489"/>
      <c r="K124" s="471">
        <f t="shared" si="58"/>
        <v>0</v>
      </c>
      <c r="L124" s="472">
        <f t="shared" si="111"/>
        <v>0</v>
      </c>
      <c r="M124" s="473">
        <f t="shared" si="112"/>
        <v>0</v>
      </c>
      <c r="N124" s="474" t="str">
        <f t="shared" si="59"/>
        <v/>
      </c>
      <c r="O124" s="475">
        <f t="shared" si="60"/>
        <v>0</v>
      </c>
      <c r="P124" s="476">
        <f t="shared" si="61"/>
        <v>0</v>
      </c>
      <c r="Q124" s="477">
        <f t="shared" si="113"/>
        <v>0</v>
      </c>
      <c r="R124" s="478" t="str">
        <f t="shared" si="114"/>
        <v/>
      </c>
      <c r="S124" s="479">
        <f t="shared" si="62"/>
        <v>0</v>
      </c>
      <c r="T124" s="480">
        <f t="shared" si="115"/>
        <v>0</v>
      </c>
      <c r="U124" s="467"/>
      <c r="V124" s="481">
        <f t="shared" si="96"/>
        <v>0</v>
      </c>
      <c r="W124" s="477">
        <f t="shared" si="97"/>
        <v>0</v>
      </c>
      <c r="X124" s="466" t="str">
        <f t="shared" si="98"/>
        <v/>
      </c>
      <c r="Y124" s="469">
        <f t="shared" si="66"/>
        <v>0</v>
      </c>
      <c r="Z124" s="482">
        <f t="shared" si="99"/>
        <v>0</v>
      </c>
      <c r="AA124" s="468"/>
      <c r="AB124" s="483"/>
      <c r="AC124" s="483"/>
      <c r="AE124" s="340">
        <f t="shared" si="100"/>
        <v>0</v>
      </c>
      <c r="AF124" s="340"/>
    </row>
    <row r="125" spans="1:32" s="465" customFormat="1" ht="24.75" hidden="1" customHeight="1" outlineLevel="1" x14ac:dyDescent="0.25">
      <c r="A125" s="470">
        <v>122</v>
      </c>
      <c r="B125" s="484"/>
      <c r="C125" s="484"/>
      <c r="D125" s="484"/>
      <c r="E125" s="485"/>
      <c r="F125" s="486"/>
      <c r="G125" s="487"/>
      <c r="H125" s="488"/>
      <c r="I125" s="488"/>
      <c r="J125" s="489"/>
      <c r="K125" s="471">
        <f t="shared" si="58"/>
        <v>0</v>
      </c>
      <c r="L125" s="472">
        <f t="shared" si="111"/>
        <v>0</v>
      </c>
      <c r="M125" s="473">
        <f t="shared" si="112"/>
        <v>0</v>
      </c>
      <c r="N125" s="474" t="str">
        <f t="shared" si="59"/>
        <v/>
      </c>
      <c r="O125" s="475">
        <f t="shared" si="60"/>
        <v>0</v>
      </c>
      <c r="P125" s="476">
        <f t="shared" si="61"/>
        <v>0</v>
      </c>
      <c r="Q125" s="477">
        <f t="shared" si="113"/>
        <v>0</v>
      </c>
      <c r="R125" s="478" t="str">
        <f t="shared" si="114"/>
        <v/>
      </c>
      <c r="S125" s="479">
        <f t="shared" si="62"/>
        <v>0</v>
      </c>
      <c r="T125" s="480">
        <f t="shared" si="115"/>
        <v>0</v>
      </c>
      <c r="U125" s="467"/>
      <c r="V125" s="481">
        <f t="shared" si="96"/>
        <v>0</v>
      </c>
      <c r="W125" s="477">
        <f t="shared" si="97"/>
        <v>0</v>
      </c>
      <c r="X125" s="466" t="str">
        <f t="shared" si="98"/>
        <v/>
      </c>
      <c r="Y125" s="469">
        <f t="shared" si="66"/>
        <v>0</v>
      </c>
      <c r="Z125" s="482">
        <f t="shared" si="99"/>
        <v>0</v>
      </c>
      <c r="AA125" s="468"/>
      <c r="AB125" s="483"/>
      <c r="AC125" s="483"/>
      <c r="AE125" s="340">
        <f t="shared" si="100"/>
        <v>0</v>
      </c>
      <c r="AF125" s="340"/>
    </row>
    <row r="126" spans="1:32" s="465" customFormat="1" ht="24.75" hidden="1" customHeight="1" outlineLevel="1" x14ac:dyDescent="0.25">
      <c r="A126" s="470">
        <v>123</v>
      </c>
      <c r="B126" s="484"/>
      <c r="C126" s="484"/>
      <c r="D126" s="484"/>
      <c r="E126" s="485"/>
      <c r="F126" s="486"/>
      <c r="G126" s="487"/>
      <c r="H126" s="488"/>
      <c r="I126" s="488"/>
      <c r="J126" s="489"/>
      <c r="K126" s="471">
        <f t="shared" si="58"/>
        <v>0</v>
      </c>
      <c r="L126" s="472">
        <f t="shared" si="111"/>
        <v>0</v>
      </c>
      <c r="M126" s="473">
        <f t="shared" si="112"/>
        <v>0</v>
      </c>
      <c r="N126" s="474" t="str">
        <f t="shared" si="59"/>
        <v/>
      </c>
      <c r="O126" s="475">
        <f t="shared" si="60"/>
        <v>0</v>
      </c>
      <c r="P126" s="476">
        <f t="shared" si="61"/>
        <v>0</v>
      </c>
      <c r="Q126" s="477">
        <f t="shared" si="113"/>
        <v>0</v>
      </c>
      <c r="R126" s="478" t="str">
        <f t="shared" si="114"/>
        <v/>
      </c>
      <c r="S126" s="479">
        <f t="shared" si="62"/>
        <v>0</v>
      </c>
      <c r="T126" s="480">
        <f t="shared" si="115"/>
        <v>0</v>
      </c>
      <c r="U126" s="467"/>
      <c r="V126" s="481">
        <f t="shared" si="96"/>
        <v>0</v>
      </c>
      <c r="W126" s="477">
        <f t="shared" si="97"/>
        <v>0</v>
      </c>
      <c r="X126" s="466" t="str">
        <f t="shared" si="98"/>
        <v/>
      </c>
      <c r="Y126" s="469">
        <f t="shared" si="66"/>
        <v>0</v>
      </c>
      <c r="Z126" s="482">
        <f t="shared" si="99"/>
        <v>0</v>
      </c>
      <c r="AA126" s="468"/>
      <c r="AB126" s="483"/>
      <c r="AC126" s="483"/>
      <c r="AE126" s="340">
        <f t="shared" si="100"/>
        <v>0</v>
      </c>
      <c r="AF126" s="340"/>
    </row>
    <row r="127" spans="1:32" s="465" customFormat="1" ht="24.75" hidden="1" customHeight="1" outlineLevel="1" x14ac:dyDescent="0.25">
      <c r="A127" s="470">
        <v>124</v>
      </c>
      <c r="B127" s="484"/>
      <c r="C127" s="484"/>
      <c r="D127" s="484"/>
      <c r="E127" s="485"/>
      <c r="F127" s="486"/>
      <c r="G127" s="487"/>
      <c r="H127" s="488"/>
      <c r="I127" s="488"/>
      <c r="J127" s="489"/>
      <c r="K127" s="471">
        <f t="shared" si="58"/>
        <v>0</v>
      </c>
      <c r="L127" s="472">
        <f t="shared" si="111"/>
        <v>0</v>
      </c>
      <c r="M127" s="473">
        <f t="shared" si="112"/>
        <v>0</v>
      </c>
      <c r="N127" s="474" t="str">
        <f t="shared" si="59"/>
        <v/>
      </c>
      <c r="O127" s="475">
        <f t="shared" si="60"/>
        <v>0</v>
      </c>
      <c r="P127" s="476">
        <f t="shared" si="61"/>
        <v>0</v>
      </c>
      <c r="Q127" s="477">
        <f t="shared" si="113"/>
        <v>0</v>
      </c>
      <c r="R127" s="478" t="str">
        <f t="shared" si="114"/>
        <v/>
      </c>
      <c r="S127" s="479">
        <f t="shared" si="62"/>
        <v>0</v>
      </c>
      <c r="T127" s="480">
        <f t="shared" si="115"/>
        <v>0</v>
      </c>
      <c r="U127" s="467"/>
      <c r="V127" s="481">
        <f t="shared" si="96"/>
        <v>0</v>
      </c>
      <c r="W127" s="477">
        <f t="shared" si="97"/>
        <v>0</v>
      </c>
      <c r="X127" s="466" t="str">
        <f t="shared" si="98"/>
        <v/>
      </c>
      <c r="Y127" s="469">
        <f t="shared" si="66"/>
        <v>0</v>
      </c>
      <c r="Z127" s="482">
        <f t="shared" si="99"/>
        <v>0</v>
      </c>
      <c r="AA127" s="468"/>
      <c r="AB127" s="483"/>
      <c r="AC127" s="483"/>
      <c r="AE127" s="340">
        <f t="shared" si="100"/>
        <v>0</v>
      </c>
      <c r="AF127" s="340"/>
    </row>
    <row r="128" spans="1:32" s="465" customFormat="1" ht="24.75" hidden="1" customHeight="1" outlineLevel="1" x14ac:dyDescent="0.25">
      <c r="A128" s="470">
        <v>125</v>
      </c>
      <c r="B128" s="484"/>
      <c r="C128" s="484"/>
      <c r="D128" s="484"/>
      <c r="E128" s="485"/>
      <c r="F128" s="486"/>
      <c r="G128" s="487"/>
      <c r="H128" s="488"/>
      <c r="I128" s="488"/>
      <c r="J128" s="489"/>
      <c r="K128" s="471">
        <f t="shared" si="58"/>
        <v>0</v>
      </c>
      <c r="L128" s="472">
        <f t="shared" si="111"/>
        <v>0</v>
      </c>
      <c r="M128" s="473">
        <f t="shared" si="112"/>
        <v>0</v>
      </c>
      <c r="N128" s="474" t="str">
        <f t="shared" si="59"/>
        <v/>
      </c>
      <c r="O128" s="475">
        <f t="shared" si="60"/>
        <v>0</v>
      </c>
      <c r="P128" s="476">
        <f t="shared" si="61"/>
        <v>0</v>
      </c>
      <c r="Q128" s="477">
        <f t="shared" si="113"/>
        <v>0</v>
      </c>
      <c r="R128" s="478" t="str">
        <f t="shared" si="114"/>
        <v/>
      </c>
      <c r="S128" s="479">
        <f t="shared" si="62"/>
        <v>0</v>
      </c>
      <c r="T128" s="480">
        <f t="shared" si="115"/>
        <v>0</v>
      </c>
      <c r="U128" s="467"/>
      <c r="V128" s="481">
        <f t="shared" si="96"/>
        <v>0</v>
      </c>
      <c r="W128" s="477">
        <f t="shared" si="97"/>
        <v>0</v>
      </c>
      <c r="X128" s="466" t="str">
        <f t="shared" si="98"/>
        <v/>
      </c>
      <c r="Y128" s="469">
        <f t="shared" si="66"/>
        <v>0</v>
      </c>
      <c r="Z128" s="482">
        <f t="shared" si="99"/>
        <v>0</v>
      </c>
      <c r="AA128" s="468"/>
      <c r="AB128" s="483"/>
      <c r="AC128" s="483"/>
      <c r="AE128" s="340">
        <f t="shared" si="100"/>
        <v>0</v>
      </c>
      <c r="AF128" s="340"/>
    </row>
    <row r="129" spans="1:32" s="465" customFormat="1" ht="24.75" hidden="1" customHeight="1" outlineLevel="1" x14ac:dyDescent="0.25">
      <c r="A129" s="470">
        <v>126</v>
      </c>
      <c r="B129" s="484"/>
      <c r="C129" s="484"/>
      <c r="D129" s="484"/>
      <c r="E129" s="485"/>
      <c r="F129" s="486"/>
      <c r="G129" s="487"/>
      <c r="H129" s="488"/>
      <c r="I129" s="488"/>
      <c r="J129" s="489"/>
      <c r="K129" s="471">
        <f t="shared" si="58"/>
        <v>0</v>
      </c>
      <c r="L129" s="472">
        <f t="shared" si="111"/>
        <v>0</v>
      </c>
      <c r="M129" s="473">
        <f t="shared" si="112"/>
        <v>0</v>
      </c>
      <c r="N129" s="474" t="str">
        <f t="shared" si="59"/>
        <v/>
      </c>
      <c r="O129" s="475">
        <f t="shared" si="60"/>
        <v>0</v>
      </c>
      <c r="P129" s="476">
        <f t="shared" si="61"/>
        <v>0</v>
      </c>
      <c r="Q129" s="477">
        <f t="shared" si="113"/>
        <v>0</v>
      </c>
      <c r="R129" s="478" t="str">
        <f t="shared" si="114"/>
        <v/>
      </c>
      <c r="S129" s="479">
        <f t="shared" si="62"/>
        <v>0</v>
      </c>
      <c r="T129" s="480">
        <f t="shared" si="115"/>
        <v>0</v>
      </c>
      <c r="U129" s="467"/>
      <c r="V129" s="481">
        <f t="shared" si="96"/>
        <v>0</v>
      </c>
      <c r="W129" s="477">
        <f t="shared" si="97"/>
        <v>0</v>
      </c>
      <c r="X129" s="466" t="str">
        <f t="shared" si="98"/>
        <v/>
      </c>
      <c r="Y129" s="469">
        <f t="shared" si="66"/>
        <v>0</v>
      </c>
      <c r="Z129" s="482">
        <f t="shared" si="99"/>
        <v>0</v>
      </c>
      <c r="AA129" s="468"/>
      <c r="AB129" s="483"/>
      <c r="AC129" s="483"/>
      <c r="AE129" s="340">
        <f t="shared" si="100"/>
        <v>0</v>
      </c>
      <c r="AF129" s="340"/>
    </row>
    <row r="130" spans="1:32" s="465" customFormat="1" ht="24.75" hidden="1" customHeight="1" outlineLevel="1" x14ac:dyDescent="0.25">
      <c r="A130" s="470">
        <v>127</v>
      </c>
      <c r="B130" s="484"/>
      <c r="C130" s="484"/>
      <c r="D130" s="484"/>
      <c r="E130" s="485"/>
      <c r="F130" s="486"/>
      <c r="G130" s="487"/>
      <c r="H130" s="488"/>
      <c r="I130" s="488"/>
      <c r="J130" s="489"/>
      <c r="K130" s="471">
        <f t="shared" si="58"/>
        <v>0</v>
      </c>
      <c r="L130" s="472">
        <f t="shared" si="111"/>
        <v>0</v>
      </c>
      <c r="M130" s="473">
        <f t="shared" si="112"/>
        <v>0</v>
      </c>
      <c r="N130" s="474" t="str">
        <f t="shared" si="59"/>
        <v/>
      </c>
      <c r="O130" s="475">
        <f t="shared" si="60"/>
        <v>0</v>
      </c>
      <c r="P130" s="476">
        <f t="shared" si="61"/>
        <v>0</v>
      </c>
      <c r="Q130" s="477">
        <f t="shared" si="113"/>
        <v>0</v>
      </c>
      <c r="R130" s="478" t="str">
        <f t="shared" si="114"/>
        <v/>
      </c>
      <c r="S130" s="479">
        <f t="shared" si="62"/>
        <v>0</v>
      </c>
      <c r="T130" s="480">
        <f t="shared" si="115"/>
        <v>0</v>
      </c>
      <c r="U130" s="467"/>
      <c r="V130" s="481">
        <f t="shared" si="96"/>
        <v>0</v>
      </c>
      <c r="W130" s="477">
        <f t="shared" si="97"/>
        <v>0</v>
      </c>
      <c r="X130" s="466" t="str">
        <f t="shared" si="98"/>
        <v/>
      </c>
      <c r="Y130" s="469">
        <f t="shared" si="66"/>
        <v>0</v>
      </c>
      <c r="Z130" s="482">
        <f t="shared" si="99"/>
        <v>0</v>
      </c>
      <c r="AA130" s="468"/>
      <c r="AB130" s="483"/>
      <c r="AC130" s="483"/>
      <c r="AE130" s="340">
        <f t="shared" si="100"/>
        <v>0</v>
      </c>
      <c r="AF130" s="340"/>
    </row>
    <row r="131" spans="1:32" s="465" customFormat="1" ht="24.75" hidden="1" customHeight="1" outlineLevel="1" x14ac:dyDescent="0.25">
      <c r="A131" s="470">
        <v>128</v>
      </c>
      <c r="B131" s="484"/>
      <c r="C131" s="484"/>
      <c r="D131" s="484"/>
      <c r="E131" s="485"/>
      <c r="F131" s="486"/>
      <c r="G131" s="487"/>
      <c r="H131" s="488"/>
      <c r="I131" s="488"/>
      <c r="J131" s="489"/>
      <c r="K131" s="471">
        <f t="shared" si="58"/>
        <v>0</v>
      </c>
      <c r="L131" s="472">
        <f t="shared" si="111"/>
        <v>0</v>
      </c>
      <c r="M131" s="473">
        <f t="shared" si="112"/>
        <v>0</v>
      </c>
      <c r="N131" s="474" t="str">
        <f t="shared" si="59"/>
        <v/>
      </c>
      <c r="O131" s="475">
        <f t="shared" si="60"/>
        <v>0</v>
      </c>
      <c r="P131" s="476">
        <f t="shared" si="61"/>
        <v>0</v>
      </c>
      <c r="Q131" s="477">
        <f t="shared" si="113"/>
        <v>0</v>
      </c>
      <c r="R131" s="478" t="str">
        <f t="shared" si="114"/>
        <v/>
      </c>
      <c r="S131" s="479">
        <f t="shared" si="62"/>
        <v>0</v>
      </c>
      <c r="T131" s="480">
        <f t="shared" si="115"/>
        <v>0</v>
      </c>
      <c r="U131" s="467"/>
      <c r="V131" s="481">
        <f t="shared" si="96"/>
        <v>0</v>
      </c>
      <c r="W131" s="477">
        <f t="shared" si="97"/>
        <v>0</v>
      </c>
      <c r="X131" s="466" t="str">
        <f t="shared" si="98"/>
        <v/>
      </c>
      <c r="Y131" s="469">
        <f t="shared" si="66"/>
        <v>0</v>
      </c>
      <c r="Z131" s="482">
        <f t="shared" si="99"/>
        <v>0</v>
      </c>
      <c r="AA131" s="468"/>
      <c r="AB131" s="483"/>
      <c r="AC131" s="483"/>
      <c r="AE131" s="340">
        <f t="shared" si="100"/>
        <v>0</v>
      </c>
      <c r="AF131" s="340"/>
    </row>
    <row r="132" spans="1:32" s="465" customFormat="1" ht="24.75" hidden="1" customHeight="1" outlineLevel="1" x14ac:dyDescent="0.25">
      <c r="A132" s="470">
        <v>129</v>
      </c>
      <c r="B132" s="484"/>
      <c r="C132" s="484"/>
      <c r="D132" s="484"/>
      <c r="E132" s="485"/>
      <c r="F132" s="486"/>
      <c r="G132" s="487"/>
      <c r="H132" s="488"/>
      <c r="I132" s="488"/>
      <c r="J132" s="489"/>
      <c r="K132" s="471">
        <f t="shared" ref="K132:K195" si="116">(IF(OR($B132=0,$C132=0,$D132=0),0,IF(OR($E132=0,($G132+$F132=0),$H132=0),0,MIN((VLOOKUP($E132,$A$232:$C$242,3,0))*(IF($E132=6,$I132,$H132))*((MIN((VLOOKUP($E132,$A$232:$E$242,5,0)),(IF($E132=6,$H132,$I132))))),MIN((VLOOKUP($E132,$A$232:$C$242,3,0)),($F132+$G132))*(IF($E132=6,$I132,((MIN((VLOOKUP($E132,$A$232:$E$242,5,0)),$I132)))))))))*$J132</f>
        <v>0</v>
      </c>
      <c r="L132" s="472">
        <f t="shared" si="111"/>
        <v>0</v>
      </c>
      <c r="M132" s="473">
        <f t="shared" si="112"/>
        <v>0</v>
      </c>
      <c r="N132" s="474" t="str">
        <f t="shared" ref="N132:N195" si="117">IF(E132&gt;0,MIN((VLOOKUP($E132,$A$232:$C$242,3,0)),($F132+$G132)),"")</f>
        <v/>
      </c>
      <c r="O132" s="475">
        <f t="shared" ref="O132:O195" si="118">IF(E132=6,(MIN(VLOOKUP($E132,$A$232:$E$242,5,0),H132)),H132)</f>
        <v>0</v>
      </c>
      <c r="P132" s="476">
        <f t="shared" ref="P132:P195" si="119">IF(E132=6,I132,IF(E132&gt;0,MIN((VLOOKUP($E132,$A$232:$E$242,5,0)),(I132)),0))*(1-$T$2)</f>
        <v>0</v>
      </c>
      <c r="Q132" s="477">
        <f t="shared" si="113"/>
        <v>0</v>
      </c>
      <c r="R132" s="478" t="str">
        <f t="shared" si="114"/>
        <v/>
      </c>
      <c r="S132" s="479">
        <f t="shared" ref="S132:S195" si="120">(IF(OR($B132=0,$C132=0,$D132=0),0,IF(OR($E132=0,($G132+$F132=0),$H132=0),0,MIN((VLOOKUP($E132,$A$232:$C$242,3,0))*(IF($E132=6,$P132,$O132))*((MIN((VLOOKUP($E132,$A$232:$E$242,5,0)),(IF($E132=6,$O132,$P132))))),MIN((VLOOKUP($E132,$A$232:$C$242,3,0)),($F132+$G132))*(IF($E132=6,$P132,((MIN((VLOOKUP($E132,$A$232:$E$242,5,0)),$P132)))))))))*$Q132</f>
        <v>0</v>
      </c>
      <c r="T132" s="480">
        <f t="shared" si="115"/>
        <v>0</v>
      </c>
      <c r="U132" s="467"/>
      <c r="V132" s="481">
        <f t="shared" ref="V132" si="121">IF($Z$2&gt;0,(1-$Z$2)*P132,P132)</f>
        <v>0</v>
      </c>
      <c r="W132" s="477">
        <f t="shared" ref="W132" si="122">Q132</f>
        <v>0</v>
      </c>
      <c r="X132" s="466" t="str">
        <f t="shared" ref="X132" si="123">IF(0.1&gt;V132,(IF(V132&gt;0.00001,"עצור: אחוז תעסוקה נמוך מ-10%","")),(IF(AND($Z$2&gt;0,V132&gt;0),(IF(($Z$2*P132=V132),"קיצוץ אחיד","נא להזין נימוק")),(IF((V132-P132=0),(IF((W132-Q132=0),"","נא להזין נימוק")),"נא להזין נימוק")))))</f>
        <v/>
      </c>
      <c r="Y132" s="469">
        <f t="shared" ref="Y132:Y195" si="124">(IF(OR($B132=0,$C132=0,$D132=0),0,IF(OR($E132=0,($G132+$F132=0),$H132=0),0,MIN((VLOOKUP($E132,$A$232:$C$242,3,0))*(IF($E132=6,$V132,$O132))*((MIN((VLOOKUP($E132,$A$232:$E$242,5,0)),(IF($E132=6,$O132,$V132))))),MIN((VLOOKUP($E132,$A$232:$C$242,3,0)),($F132+$G132))*(IF($E132=6,$V132,((MIN((VLOOKUP($E132,$A$232:$E$242,5,0)),$V132)))))))))*$W132</f>
        <v>0</v>
      </c>
      <c r="Z132" s="482">
        <f t="shared" ref="Z132" si="125">O132*V132*W132/12</f>
        <v>0</v>
      </c>
      <c r="AA132" s="468"/>
      <c r="AB132" s="483"/>
      <c r="AC132" s="483"/>
      <c r="AE132" s="340">
        <f t="shared" ref="AE132" si="126">+F132+G132</f>
        <v>0</v>
      </c>
      <c r="AF132" s="340"/>
    </row>
    <row r="133" spans="1:32" s="465" customFormat="1" ht="24.75" hidden="1" customHeight="1" outlineLevel="1" x14ac:dyDescent="0.25">
      <c r="A133" s="470">
        <v>130</v>
      </c>
      <c r="B133" s="484"/>
      <c r="C133" s="484"/>
      <c r="D133" s="484"/>
      <c r="E133" s="485"/>
      <c r="F133" s="486"/>
      <c r="G133" s="487"/>
      <c r="H133" s="488"/>
      <c r="I133" s="488"/>
      <c r="J133" s="489"/>
      <c r="K133" s="471">
        <f t="shared" si="116"/>
        <v>0</v>
      </c>
      <c r="L133" s="472">
        <f t="shared" ref="L133" si="127">J133*I133*H133/12</f>
        <v>0</v>
      </c>
      <c r="M133" s="473">
        <f t="shared" ref="M133" si="128">(F133+G133)*J133</f>
        <v>0</v>
      </c>
      <c r="N133" s="474" t="str">
        <f t="shared" si="117"/>
        <v/>
      </c>
      <c r="O133" s="475">
        <f t="shared" si="118"/>
        <v>0</v>
      </c>
      <c r="P133" s="476">
        <f t="shared" si="119"/>
        <v>0</v>
      </c>
      <c r="Q133" s="477">
        <f t="shared" ref="Q133" si="129">J133</f>
        <v>0</v>
      </c>
      <c r="R133" s="478" t="str">
        <f t="shared" ref="R133" si="130">IF(AND(E133=6,O133&lt;H133,H133&gt;0.333333),"סגל אקדמי: משרה עד-33%",IF(0.1&gt;P133,(IF(P133&gt;0.00001,"עצור: אחוז תעסוקה נמוך מ-10%","")),(IF(AND($T$2&gt;0,$T$2&lt;1,P133&gt;0),(IF(($T$2*I133=P133),"קיצוץ אחיד","נא להזין נימוק")),(IF((P133-I133=0),(IF((Q133-J133=0),"","נא להזין נימוק")),"נא להזין נימוק"))))))</f>
        <v/>
      </c>
      <c r="S133" s="479">
        <f t="shared" si="120"/>
        <v>0</v>
      </c>
      <c r="T133" s="480">
        <f t="shared" ref="T133" si="131">O133*P133*Q133/12</f>
        <v>0</v>
      </c>
      <c r="U133" s="467"/>
      <c r="V133" s="481">
        <f t="shared" ref="V133:V164" si="132">IF($Z$2&gt;0,(1-$Z$2)*P133,P133)</f>
        <v>0</v>
      </c>
      <c r="W133" s="477">
        <f t="shared" ref="W133:W163" si="133">Q133</f>
        <v>0</v>
      </c>
      <c r="X133" s="466" t="str">
        <f t="shared" ref="X133:X164" si="134">IF(0.1&gt;V133,(IF(V133&gt;0.00001,"עצור: אחוז תעסוקה נמוך מ-10%","")),(IF(AND($Z$2&gt;0,V133&gt;0),(IF(($Z$2*P133=V133),"קיצוץ אחיד","נא להזין נימוק")),(IF((V133-P133=0),(IF((W133-Q133=0),"","נא להזין נימוק")),"נא להזין נימוק")))))</f>
        <v/>
      </c>
      <c r="Y133" s="469">
        <f t="shared" si="124"/>
        <v>0</v>
      </c>
      <c r="Z133" s="482">
        <f t="shared" ref="Z133:Z164" si="135">O133*V133*W133/12</f>
        <v>0</v>
      </c>
      <c r="AA133" s="468"/>
      <c r="AB133" s="483"/>
      <c r="AC133" s="483"/>
      <c r="AE133" s="340">
        <f t="shared" ref="AE133:AE163" si="136">+F133+G133</f>
        <v>0</v>
      </c>
      <c r="AF133" s="340"/>
    </row>
    <row r="134" spans="1:32" s="465" customFormat="1" ht="24.75" hidden="1" customHeight="1" outlineLevel="1" x14ac:dyDescent="0.25">
      <c r="A134" s="470">
        <v>131</v>
      </c>
      <c r="B134" s="484"/>
      <c r="C134" s="484"/>
      <c r="D134" s="484"/>
      <c r="E134" s="485"/>
      <c r="F134" s="486"/>
      <c r="G134" s="487"/>
      <c r="H134" s="488"/>
      <c r="I134" s="488"/>
      <c r="J134" s="489"/>
      <c r="K134" s="471">
        <f t="shared" si="116"/>
        <v>0</v>
      </c>
      <c r="L134" s="472">
        <f t="shared" ref="L134" si="137">J134*I134*H134/12</f>
        <v>0</v>
      </c>
      <c r="M134" s="473">
        <f t="shared" ref="M134" si="138">(F134+G134)*J134</f>
        <v>0</v>
      </c>
      <c r="N134" s="474" t="str">
        <f t="shared" si="117"/>
        <v/>
      </c>
      <c r="O134" s="475">
        <f t="shared" si="118"/>
        <v>0</v>
      </c>
      <c r="P134" s="476">
        <f t="shared" si="119"/>
        <v>0</v>
      </c>
      <c r="Q134" s="477">
        <f t="shared" ref="Q134" si="139">J134</f>
        <v>0</v>
      </c>
      <c r="R134" s="478" t="str">
        <f t="shared" ref="R134" si="140">IF(AND(E134=6,O134&lt;H134,H134&gt;0.333333),"סגל אקדמי: משרה עד-33%",IF(0.1&gt;P134,(IF(P134&gt;0.00001,"עצור: אחוז תעסוקה נמוך מ-10%","")),(IF(AND($T$2&gt;0,$T$2&lt;1,P134&gt;0),(IF(($T$2*I134=P134),"קיצוץ אחיד","נא להזין נימוק")),(IF((P134-I134=0),(IF((Q134-J134=0),"","נא להזין נימוק")),"נא להזין נימוק"))))))</f>
        <v/>
      </c>
      <c r="S134" s="479">
        <f t="shared" si="120"/>
        <v>0</v>
      </c>
      <c r="T134" s="480">
        <f t="shared" ref="T134" si="141">O134*P134*Q134/12</f>
        <v>0</v>
      </c>
      <c r="U134" s="467"/>
      <c r="V134" s="481">
        <f t="shared" si="132"/>
        <v>0</v>
      </c>
      <c r="W134" s="477">
        <f t="shared" si="133"/>
        <v>0</v>
      </c>
      <c r="X134" s="466" t="str">
        <f t="shared" si="134"/>
        <v/>
      </c>
      <c r="Y134" s="469">
        <f t="shared" si="124"/>
        <v>0</v>
      </c>
      <c r="Z134" s="482">
        <f t="shared" si="135"/>
        <v>0</v>
      </c>
      <c r="AA134" s="468"/>
      <c r="AB134" s="483"/>
      <c r="AC134" s="483"/>
      <c r="AE134" s="340">
        <f t="shared" si="136"/>
        <v>0</v>
      </c>
      <c r="AF134" s="340"/>
    </row>
    <row r="135" spans="1:32" s="465" customFormat="1" ht="24.75" hidden="1" customHeight="1" outlineLevel="1" x14ac:dyDescent="0.25">
      <c r="A135" s="470">
        <v>132</v>
      </c>
      <c r="B135" s="484"/>
      <c r="C135" s="484"/>
      <c r="D135" s="484"/>
      <c r="E135" s="485"/>
      <c r="F135" s="486"/>
      <c r="G135" s="487"/>
      <c r="H135" s="488"/>
      <c r="I135" s="488"/>
      <c r="J135" s="489"/>
      <c r="K135" s="471">
        <f t="shared" si="116"/>
        <v>0</v>
      </c>
      <c r="L135" s="472">
        <f t="shared" ref="L135" si="142">J135*I135*H135/12</f>
        <v>0</v>
      </c>
      <c r="M135" s="473">
        <f t="shared" ref="M135" si="143">(F135+G135)*J135</f>
        <v>0</v>
      </c>
      <c r="N135" s="474" t="str">
        <f t="shared" si="117"/>
        <v/>
      </c>
      <c r="O135" s="475">
        <f t="shared" si="118"/>
        <v>0</v>
      </c>
      <c r="P135" s="476">
        <f t="shared" si="119"/>
        <v>0</v>
      </c>
      <c r="Q135" s="477">
        <f t="shared" ref="Q135" si="144">J135</f>
        <v>0</v>
      </c>
      <c r="R135" s="478" t="str">
        <f t="shared" ref="R135" si="145">IF(AND(E135=6,O135&lt;H135,H135&gt;0.333333),"סגל אקדמי: משרה עד-33%",IF(0.1&gt;P135,(IF(P135&gt;0.00001,"עצור: אחוז תעסוקה נמוך מ-10%","")),(IF(AND($T$2&gt;0,$T$2&lt;1,P135&gt;0),(IF(($T$2*I135=P135),"קיצוץ אחיד","נא להזין נימוק")),(IF((P135-I135=0),(IF((Q135-J135=0),"","נא להזין נימוק")),"נא להזין נימוק"))))))</f>
        <v/>
      </c>
      <c r="S135" s="479">
        <f t="shared" si="120"/>
        <v>0</v>
      </c>
      <c r="T135" s="480">
        <f t="shared" ref="T135" si="146">O135*P135*Q135/12</f>
        <v>0</v>
      </c>
      <c r="U135" s="467"/>
      <c r="V135" s="481">
        <f t="shared" si="132"/>
        <v>0</v>
      </c>
      <c r="W135" s="477">
        <f t="shared" si="133"/>
        <v>0</v>
      </c>
      <c r="X135" s="466" t="str">
        <f t="shared" si="134"/>
        <v/>
      </c>
      <c r="Y135" s="469">
        <f t="shared" si="124"/>
        <v>0</v>
      </c>
      <c r="Z135" s="482">
        <f t="shared" si="135"/>
        <v>0</v>
      </c>
      <c r="AA135" s="468"/>
      <c r="AB135" s="483"/>
      <c r="AC135" s="483"/>
      <c r="AE135" s="340">
        <f t="shared" si="136"/>
        <v>0</v>
      </c>
      <c r="AF135" s="340"/>
    </row>
    <row r="136" spans="1:32" s="465" customFormat="1" ht="24.75" hidden="1" customHeight="1" outlineLevel="1" x14ac:dyDescent="0.25">
      <c r="A136" s="470">
        <v>133</v>
      </c>
      <c r="B136" s="484"/>
      <c r="C136" s="484"/>
      <c r="D136" s="484"/>
      <c r="E136" s="485"/>
      <c r="F136" s="486"/>
      <c r="G136" s="487"/>
      <c r="H136" s="488"/>
      <c r="I136" s="488"/>
      <c r="J136" s="489"/>
      <c r="K136" s="471">
        <f t="shared" si="116"/>
        <v>0</v>
      </c>
      <c r="L136" s="472">
        <f t="shared" ref="L136:L165" si="147">J136*I136*H136/12</f>
        <v>0</v>
      </c>
      <c r="M136" s="473">
        <f t="shared" ref="M136:M165" si="148">(F136+G136)*J136</f>
        <v>0</v>
      </c>
      <c r="N136" s="474" t="str">
        <f t="shared" si="117"/>
        <v/>
      </c>
      <c r="O136" s="475">
        <f t="shared" si="118"/>
        <v>0</v>
      </c>
      <c r="P136" s="476">
        <f t="shared" si="119"/>
        <v>0</v>
      </c>
      <c r="Q136" s="477">
        <f t="shared" ref="Q136:Q165" si="149">J136</f>
        <v>0</v>
      </c>
      <c r="R136" s="478" t="str">
        <f t="shared" ref="R136:R165" si="150">IF(AND(E136=6,O136&lt;H136,H136&gt;0.333333),"סגל אקדמי: משרה עד-33%",IF(0.1&gt;P136,(IF(P136&gt;0.00001,"עצור: אחוז תעסוקה נמוך מ-10%","")),(IF(AND($T$2&gt;0,$T$2&lt;1,P136&gt;0),(IF(($T$2*I136=P136),"קיצוץ אחיד","נא להזין נימוק")),(IF((P136-I136=0),(IF((Q136-J136=0),"","נא להזין נימוק")),"נא להזין נימוק"))))))</f>
        <v/>
      </c>
      <c r="S136" s="479">
        <f t="shared" si="120"/>
        <v>0</v>
      </c>
      <c r="T136" s="480">
        <f t="shared" ref="T136:T165" si="151">O136*P136*Q136/12</f>
        <v>0</v>
      </c>
      <c r="U136" s="467"/>
      <c r="V136" s="481">
        <f t="shared" si="132"/>
        <v>0</v>
      </c>
      <c r="W136" s="477">
        <f t="shared" si="133"/>
        <v>0</v>
      </c>
      <c r="X136" s="466" t="str">
        <f t="shared" si="134"/>
        <v/>
      </c>
      <c r="Y136" s="469">
        <f t="shared" si="124"/>
        <v>0</v>
      </c>
      <c r="Z136" s="482">
        <f t="shared" si="135"/>
        <v>0</v>
      </c>
      <c r="AA136" s="468"/>
      <c r="AB136" s="483"/>
      <c r="AC136" s="483"/>
      <c r="AE136" s="340">
        <f t="shared" si="136"/>
        <v>0</v>
      </c>
      <c r="AF136" s="340"/>
    </row>
    <row r="137" spans="1:32" s="465" customFormat="1" ht="24.75" hidden="1" customHeight="1" outlineLevel="1" x14ac:dyDescent="0.25">
      <c r="A137" s="470">
        <v>134</v>
      </c>
      <c r="B137" s="484"/>
      <c r="C137" s="484"/>
      <c r="D137" s="484"/>
      <c r="E137" s="485"/>
      <c r="F137" s="486"/>
      <c r="G137" s="487"/>
      <c r="H137" s="488"/>
      <c r="I137" s="488"/>
      <c r="J137" s="489"/>
      <c r="K137" s="471">
        <f t="shared" si="116"/>
        <v>0</v>
      </c>
      <c r="L137" s="472">
        <f t="shared" si="147"/>
        <v>0</v>
      </c>
      <c r="M137" s="473">
        <f t="shared" si="148"/>
        <v>0</v>
      </c>
      <c r="N137" s="474" t="str">
        <f t="shared" si="117"/>
        <v/>
      </c>
      <c r="O137" s="475">
        <f t="shared" si="118"/>
        <v>0</v>
      </c>
      <c r="P137" s="476">
        <f t="shared" si="119"/>
        <v>0</v>
      </c>
      <c r="Q137" s="477">
        <f t="shared" si="149"/>
        <v>0</v>
      </c>
      <c r="R137" s="478" t="str">
        <f t="shared" si="150"/>
        <v/>
      </c>
      <c r="S137" s="479">
        <f t="shared" si="120"/>
        <v>0</v>
      </c>
      <c r="T137" s="480">
        <f t="shared" si="151"/>
        <v>0</v>
      </c>
      <c r="U137" s="467"/>
      <c r="V137" s="481">
        <f t="shared" si="132"/>
        <v>0</v>
      </c>
      <c r="W137" s="477">
        <f t="shared" si="133"/>
        <v>0</v>
      </c>
      <c r="X137" s="466" t="str">
        <f t="shared" si="134"/>
        <v/>
      </c>
      <c r="Y137" s="469">
        <f t="shared" si="124"/>
        <v>0</v>
      </c>
      <c r="Z137" s="482">
        <f t="shared" si="135"/>
        <v>0</v>
      </c>
      <c r="AA137" s="468"/>
      <c r="AB137" s="483"/>
      <c r="AC137" s="483"/>
      <c r="AE137" s="340">
        <f t="shared" si="136"/>
        <v>0</v>
      </c>
      <c r="AF137" s="340"/>
    </row>
    <row r="138" spans="1:32" s="465" customFormat="1" ht="24.75" hidden="1" customHeight="1" outlineLevel="1" x14ac:dyDescent="0.25">
      <c r="A138" s="470">
        <v>135</v>
      </c>
      <c r="B138" s="484"/>
      <c r="C138" s="484"/>
      <c r="D138" s="484"/>
      <c r="E138" s="485"/>
      <c r="F138" s="486"/>
      <c r="G138" s="487"/>
      <c r="H138" s="488"/>
      <c r="I138" s="488"/>
      <c r="J138" s="489"/>
      <c r="K138" s="471">
        <f t="shared" si="116"/>
        <v>0</v>
      </c>
      <c r="L138" s="472">
        <f t="shared" si="147"/>
        <v>0</v>
      </c>
      <c r="M138" s="473">
        <f t="shared" si="148"/>
        <v>0</v>
      </c>
      <c r="N138" s="474" t="str">
        <f t="shared" si="117"/>
        <v/>
      </c>
      <c r="O138" s="475">
        <f t="shared" si="118"/>
        <v>0</v>
      </c>
      <c r="P138" s="476">
        <f t="shared" si="119"/>
        <v>0</v>
      </c>
      <c r="Q138" s="477">
        <f t="shared" si="149"/>
        <v>0</v>
      </c>
      <c r="R138" s="478" t="str">
        <f t="shared" si="150"/>
        <v/>
      </c>
      <c r="S138" s="479">
        <f t="shared" si="120"/>
        <v>0</v>
      </c>
      <c r="T138" s="480">
        <f t="shared" si="151"/>
        <v>0</v>
      </c>
      <c r="U138" s="467"/>
      <c r="V138" s="481">
        <f t="shared" si="132"/>
        <v>0</v>
      </c>
      <c r="W138" s="477">
        <f t="shared" si="133"/>
        <v>0</v>
      </c>
      <c r="X138" s="466" t="str">
        <f t="shared" si="134"/>
        <v/>
      </c>
      <c r="Y138" s="469">
        <f t="shared" si="124"/>
        <v>0</v>
      </c>
      <c r="Z138" s="482">
        <f t="shared" si="135"/>
        <v>0</v>
      </c>
      <c r="AA138" s="468"/>
      <c r="AB138" s="483"/>
      <c r="AC138" s="483"/>
      <c r="AE138" s="340">
        <f t="shared" si="136"/>
        <v>0</v>
      </c>
      <c r="AF138" s="340"/>
    </row>
    <row r="139" spans="1:32" s="465" customFormat="1" ht="24.75" hidden="1" customHeight="1" outlineLevel="1" x14ac:dyDescent="0.25">
      <c r="A139" s="470">
        <v>136</v>
      </c>
      <c r="B139" s="484"/>
      <c r="C139" s="484"/>
      <c r="D139" s="484"/>
      <c r="E139" s="485"/>
      <c r="F139" s="486"/>
      <c r="G139" s="487"/>
      <c r="H139" s="488"/>
      <c r="I139" s="488"/>
      <c r="J139" s="489"/>
      <c r="K139" s="471">
        <f t="shared" si="116"/>
        <v>0</v>
      </c>
      <c r="L139" s="472">
        <f t="shared" si="147"/>
        <v>0</v>
      </c>
      <c r="M139" s="473">
        <f t="shared" si="148"/>
        <v>0</v>
      </c>
      <c r="N139" s="474" t="str">
        <f t="shared" si="117"/>
        <v/>
      </c>
      <c r="O139" s="475">
        <f t="shared" si="118"/>
        <v>0</v>
      </c>
      <c r="P139" s="476">
        <f t="shared" si="119"/>
        <v>0</v>
      </c>
      <c r="Q139" s="477">
        <f t="shared" si="149"/>
        <v>0</v>
      </c>
      <c r="R139" s="478" t="str">
        <f t="shared" si="150"/>
        <v/>
      </c>
      <c r="S139" s="479">
        <f t="shared" si="120"/>
        <v>0</v>
      </c>
      <c r="T139" s="480">
        <f t="shared" si="151"/>
        <v>0</v>
      </c>
      <c r="U139" s="467"/>
      <c r="V139" s="481">
        <f t="shared" si="132"/>
        <v>0</v>
      </c>
      <c r="W139" s="477">
        <f t="shared" si="133"/>
        <v>0</v>
      </c>
      <c r="X139" s="466" t="str">
        <f t="shared" si="134"/>
        <v/>
      </c>
      <c r="Y139" s="469">
        <f t="shared" si="124"/>
        <v>0</v>
      </c>
      <c r="Z139" s="482">
        <f t="shared" si="135"/>
        <v>0</v>
      </c>
      <c r="AA139" s="468"/>
      <c r="AB139" s="483"/>
      <c r="AC139" s="483"/>
      <c r="AE139" s="340">
        <f t="shared" si="136"/>
        <v>0</v>
      </c>
      <c r="AF139" s="340"/>
    </row>
    <row r="140" spans="1:32" s="465" customFormat="1" ht="24.75" hidden="1" customHeight="1" outlineLevel="1" x14ac:dyDescent="0.25">
      <c r="A140" s="470">
        <v>137</v>
      </c>
      <c r="B140" s="484"/>
      <c r="C140" s="484"/>
      <c r="D140" s="484"/>
      <c r="E140" s="485"/>
      <c r="F140" s="486"/>
      <c r="G140" s="487"/>
      <c r="H140" s="488"/>
      <c r="I140" s="488"/>
      <c r="J140" s="489"/>
      <c r="K140" s="471">
        <f t="shared" si="116"/>
        <v>0</v>
      </c>
      <c r="L140" s="472">
        <f t="shared" si="147"/>
        <v>0</v>
      </c>
      <c r="M140" s="473">
        <f t="shared" si="148"/>
        <v>0</v>
      </c>
      <c r="N140" s="474" t="str">
        <f t="shared" si="117"/>
        <v/>
      </c>
      <c r="O140" s="475">
        <f t="shared" si="118"/>
        <v>0</v>
      </c>
      <c r="P140" s="476">
        <f t="shared" si="119"/>
        <v>0</v>
      </c>
      <c r="Q140" s="477">
        <f t="shared" si="149"/>
        <v>0</v>
      </c>
      <c r="R140" s="478" t="str">
        <f t="shared" si="150"/>
        <v/>
      </c>
      <c r="S140" s="479">
        <f t="shared" si="120"/>
        <v>0</v>
      </c>
      <c r="T140" s="480">
        <f t="shared" si="151"/>
        <v>0</v>
      </c>
      <c r="U140" s="467"/>
      <c r="V140" s="481">
        <f t="shared" si="132"/>
        <v>0</v>
      </c>
      <c r="W140" s="477">
        <f t="shared" si="133"/>
        <v>0</v>
      </c>
      <c r="X140" s="466" t="str">
        <f t="shared" si="134"/>
        <v/>
      </c>
      <c r="Y140" s="469">
        <f t="shared" si="124"/>
        <v>0</v>
      </c>
      <c r="Z140" s="482">
        <f t="shared" si="135"/>
        <v>0</v>
      </c>
      <c r="AA140" s="468"/>
      <c r="AB140" s="483"/>
      <c r="AC140" s="483"/>
      <c r="AE140" s="340">
        <f t="shared" si="136"/>
        <v>0</v>
      </c>
      <c r="AF140" s="340"/>
    </row>
    <row r="141" spans="1:32" s="465" customFormat="1" ht="24.75" hidden="1" customHeight="1" outlineLevel="1" x14ac:dyDescent="0.25">
      <c r="A141" s="470">
        <v>138</v>
      </c>
      <c r="B141" s="484"/>
      <c r="C141" s="484"/>
      <c r="D141" s="484"/>
      <c r="E141" s="485"/>
      <c r="F141" s="486"/>
      <c r="G141" s="487"/>
      <c r="H141" s="488"/>
      <c r="I141" s="488"/>
      <c r="J141" s="489"/>
      <c r="K141" s="471">
        <f t="shared" si="116"/>
        <v>0</v>
      </c>
      <c r="L141" s="472">
        <f t="shared" si="147"/>
        <v>0</v>
      </c>
      <c r="M141" s="473">
        <f t="shared" si="148"/>
        <v>0</v>
      </c>
      <c r="N141" s="474" t="str">
        <f t="shared" si="117"/>
        <v/>
      </c>
      <c r="O141" s="475">
        <f t="shared" si="118"/>
        <v>0</v>
      </c>
      <c r="P141" s="476">
        <f t="shared" si="119"/>
        <v>0</v>
      </c>
      <c r="Q141" s="477">
        <f t="shared" si="149"/>
        <v>0</v>
      </c>
      <c r="R141" s="478" t="str">
        <f t="shared" si="150"/>
        <v/>
      </c>
      <c r="S141" s="479">
        <f t="shared" si="120"/>
        <v>0</v>
      </c>
      <c r="T141" s="480">
        <f t="shared" si="151"/>
        <v>0</v>
      </c>
      <c r="U141" s="467"/>
      <c r="V141" s="481">
        <f t="shared" si="132"/>
        <v>0</v>
      </c>
      <c r="W141" s="477">
        <f t="shared" si="133"/>
        <v>0</v>
      </c>
      <c r="X141" s="466" t="str">
        <f t="shared" si="134"/>
        <v/>
      </c>
      <c r="Y141" s="469">
        <f t="shared" si="124"/>
        <v>0</v>
      </c>
      <c r="Z141" s="482">
        <f t="shared" si="135"/>
        <v>0</v>
      </c>
      <c r="AA141" s="468"/>
      <c r="AB141" s="483"/>
      <c r="AC141" s="483"/>
      <c r="AE141" s="340">
        <f t="shared" si="136"/>
        <v>0</v>
      </c>
      <c r="AF141" s="340"/>
    </row>
    <row r="142" spans="1:32" s="465" customFormat="1" ht="24.75" hidden="1" customHeight="1" outlineLevel="1" x14ac:dyDescent="0.25">
      <c r="A142" s="470">
        <v>139</v>
      </c>
      <c r="B142" s="484"/>
      <c r="C142" s="484"/>
      <c r="D142" s="484"/>
      <c r="E142" s="485"/>
      <c r="F142" s="486"/>
      <c r="G142" s="487"/>
      <c r="H142" s="488"/>
      <c r="I142" s="488"/>
      <c r="J142" s="489"/>
      <c r="K142" s="471">
        <f t="shared" si="116"/>
        <v>0</v>
      </c>
      <c r="L142" s="472">
        <f t="shared" si="147"/>
        <v>0</v>
      </c>
      <c r="M142" s="473">
        <f t="shared" si="148"/>
        <v>0</v>
      </c>
      <c r="N142" s="474" t="str">
        <f t="shared" si="117"/>
        <v/>
      </c>
      <c r="O142" s="475">
        <f t="shared" si="118"/>
        <v>0</v>
      </c>
      <c r="P142" s="476">
        <f t="shared" si="119"/>
        <v>0</v>
      </c>
      <c r="Q142" s="477">
        <f t="shared" si="149"/>
        <v>0</v>
      </c>
      <c r="R142" s="478" t="str">
        <f t="shared" si="150"/>
        <v/>
      </c>
      <c r="S142" s="479">
        <f t="shared" si="120"/>
        <v>0</v>
      </c>
      <c r="T142" s="480">
        <f t="shared" si="151"/>
        <v>0</v>
      </c>
      <c r="U142" s="467"/>
      <c r="V142" s="481">
        <f t="shared" si="132"/>
        <v>0</v>
      </c>
      <c r="W142" s="477">
        <f t="shared" si="133"/>
        <v>0</v>
      </c>
      <c r="X142" s="466" t="str">
        <f t="shared" si="134"/>
        <v/>
      </c>
      <c r="Y142" s="469">
        <f t="shared" si="124"/>
        <v>0</v>
      </c>
      <c r="Z142" s="482">
        <f t="shared" si="135"/>
        <v>0</v>
      </c>
      <c r="AA142" s="468"/>
      <c r="AB142" s="483"/>
      <c r="AC142" s="483"/>
      <c r="AE142" s="340">
        <f t="shared" si="136"/>
        <v>0</v>
      </c>
      <c r="AF142" s="340"/>
    </row>
    <row r="143" spans="1:32" s="465" customFormat="1" ht="24.75" hidden="1" customHeight="1" outlineLevel="1" x14ac:dyDescent="0.25">
      <c r="A143" s="470">
        <v>140</v>
      </c>
      <c r="B143" s="484"/>
      <c r="C143" s="484"/>
      <c r="D143" s="484"/>
      <c r="E143" s="485"/>
      <c r="F143" s="486"/>
      <c r="G143" s="487"/>
      <c r="H143" s="488"/>
      <c r="I143" s="488"/>
      <c r="J143" s="489"/>
      <c r="K143" s="471">
        <f t="shared" si="116"/>
        <v>0</v>
      </c>
      <c r="L143" s="472">
        <f t="shared" si="147"/>
        <v>0</v>
      </c>
      <c r="M143" s="473">
        <f t="shared" si="148"/>
        <v>0</v>
      </c>
      <c r="N143" s="474" t="str">
        <f t="shared" si="117"/>
        <v/>
      </c>
      <c r="O143" s="475">
        <f t="shared" si="118"/>
        <v>0</v>
      </c>
      <c r="P143" s="476">
        <f t="shared" si="119"/>
        <v>0</v>
      </c>
      <c r="Q143" s="477">
        <f t="shared" si="149"/>
        <v>0</v>
      </c>
      <c r="R143" s="478" t="str">
        <f t="shared" si="150"/>
        <v/>
      </c>
      <c r="S143" s="479">
        <f t="shared" si="120"/>
        <v>0</v>
      </c>
      <c r="T143" s="480">
        <f t="shared" si="151"/>
        <v>0</v>
      </c>
      <c r="U143" s="467"/>
      <c r="V143" s="481">
        <f t="shared" si="132"/>
        <v>0</v>
      </c>
      <c r="W143" s="477">
        <f t="shared" si="133"/>
        <v>0</v>
      </c>
      <c r="X143" s="466" t="str">
        <f t="shared" si="134"/>
        <v/>
      </c>
      <c r="Y143" s="469">
        <f t="shared" si="124"/>
        <v>0</v>
      </c>
      <c r="Z143" s="482">
        <f t="shared" si="135"/>
        <v>0</v>
      </c>
      <c r="AA143" s="468"/>
      <c r="AB143" s="483"/>
      <c r="AC143" s="483"/>
      <c r="AE143" s="340">
        <f t="shared" si="136"/>
        <v>0</v>
      </c>
      <c r="AF143" s="340"/>
    </row>
    <row r="144" spans="1:32" s="465" customFormat="1" ht="24.75" hidden="1" customHeight="1" outlineLevel="1" x14ac:dyDescent="0.25">
      <c r="A144" s="470">
        <v>141</v>
      </c>
      <c r="B144" s="484"/>
      <c r="C144" s="484"/>
      <c r="D144" s="484"/>
      <c r="E144" s="485"/>
      <c r="F144" s="486"/>
      <c r="G144" s="487"/>
      <c r="H144" s="488"/>
      <c r="I144" s="488"/>
      <c r="J144" s="489"/>
      <c r="K144" s="471">
        <f t="shared" si="116"/>
        <v>0</v>
      </c>
      <c r="L144" s="472">
        <f t="shared" si="147"/>
        <v>0</v>
      </c>
      <c r="M144" s="473">
        <f t="shared" si="148"/>
        <v>0</v>
      </c>
      <c r="N144" s="474" t="str">
        <f t="shared" si="117"/>
        <v/>
      </c>
      <c r="O144" s="475">
        <f t="shared" si="118"/>
        <v>0</v>
      </c>
      <c r="P144" s="476">
        <f t="shared" si="119"/>
        <v>0</v>
      </c>
      <c r="Q144" s="477">
        <f t="shared" si="149"/>
        <v>0</v>
      </c>
      <c r="R144" s="478" t="str">
        <f t="shared" si="150"/>
        <v/>
      </c>
      <c r="S144" s="479">
        <f t="shared" si="120"/>
        <v>0</v>
      </c>
      <c r="T144" s="480">
        <f t="shared" si="151"/>
        <v>0</v>
      </c>
      <c r="U144" s="467"/>
      <c r="V144" s="481">
        <f t="shared" si="132"/>
        <v>0</v>
      </c>
      <c r="W144" s="477">
        <f t="shared" si="133"/>
        <v>0</v>
      </c>
      <c r="X144" s="466" t="str">
        <f t="shared" si="134"/>
        <v/>
      </c>
      <c r="Y144" s="469">
        <f t="shared" si="124"/>
        <v>0</v>
      </c>
      <c r="Z144" s="482">
        <f t="shared" si="135"/>
        <v>0</v>
      </c>
      <c r="AA144" s="468"/>
      <c r="AB144" s="483"/>
      <c r="AC144" s="483"/>
      <c r="AE144" s="340">
        <f t="shared" si="136"/>
        <v>0</v>
      </c>
      <c r="AF144" s="340"/>
    </row>
    <row r="145" spans="1:32" s="465" customFormat="1" ht="24.75" hidden="1" customHeight="1" outlineLevel="1" x14ac:dyDescent="0.25">
      <c r="A145" s="470">
        <v>142</v>
      </c>
      <c r="B145" s="484"/>
      <c r="C145" s="484"/>
      <c r="D145" s="484"/>
      <c r="E145" s="485"/>
      <c r="F145" s="486"/>
      <c r="G145" s="487"/>
      <c r="H145" s="488"/>
      <c r="I145" s="488"/>
      <c r="J145" s="489"/>
      <c r="K145" s="471">
        <f t="shared" si="116"/>
        <v>0</v>
      </c>
      <c r="L145" s="472">
        <f t="shared" si="147"/>
        <v>0</v>
      </c>
      <c r="M145" s="473">
        <f t="shared" si="148"/>
        <v>0</v>
      </c>
      <c r="N145" s="474" t="str">
        <f t="shared" si="117"/>
        <v/>
      </c>
      <c r="O145" s="475">
        <f t="shared" si="118"/>
        <v>0</v>
      </c>
      <c r="P145" s="476">
        <f t="shared" si="119"/>
        <v>0</v>
      </c>
      <c r="Q145" s="477">
        <f t="shared" si="149"/>
        <v>0</v>
      </c>
      <c r="R145" s="478" t="str">
        <f t="shared" si="150"/>
        <v/>
      </c>
      <c r="S145" s="479">
        <f t="shared" si="120"/>
        <v>0</v>
      </c>
      <c r="T145" s="480">
        <f t="shared" si="151"/>
        <v>0</v>
      </c>
      <c r="U145" s="467"/>
      <c r="V145" s="481">
        <f t="shared" si="132"/>
        <v>0</v>
      </c>
      <c r="W145" s="477">
        <f t="shared" si="133"/>
        <v>0</v>
      </c>
      <c r="X145" s="466" t="str">
        <f t="shared" si="134"/>
        <v/>
      </c>
      <c r="Y145" s="469">
        <f t="shared" si="124"/>
        <v>0</v>
      </c>
      <c r="Z145" s="482">
        <f t="shared" si="135"/>
        <v>0</v>
      </c>
      <c r="AA145" s="468"/>
      <c r="AB145" s="483"/>
      <c r="AC145" s="483"/>
      <c r="AE145" s="340">
        <f t="shared" si="136"/>
        <v>0</v>
      </c>
      <c r="AF145" s="340"/>
    </row>
    <row r="146" spans="1:32" s="465" customFormat="1" ht="24.75" hidden="1" customHeight="1" outlineLevel="1" x14ac:dyDescent="0.25">
      <c r="A146" s="470">
        <v>143</v>
      </c>
      <c r="B146" s="484"/>
      <c r="C146" s="484"/>
      <c r="D146" s="484"/>
      <c r="E146" s="485"/>
      <c r="F146" s="486"/>
      <c r="G146" s="487"/>
      <c r="H146" s="488"/>
      <c r="I146" s="488"/>
      <c r="J146" s="489"/>
      <c r="K146" s="471">
        <f t="shared" si="116"/>
        <v>0</v>
      </c>
      <c r="L146" s="472">
        <f t="shared" si="147"/>
        <v>0</v>
      </c>
      <c r="M146" s="473">
        <f t="shared" si="148"/>
        <v>0</v>
      </c>
      <c r="N146" s="474" t="str">
        <f t="shared" si="117"/>
        <v/>
      </c>
      <c r="O146" s="475">
        <f t="shared" si="118"/>
        <v>0</v>
      </c>
      <c r="P146" s="476">
        <f t="shared" si="119"/>
        <v>0</v>
      </c>
      <c r="Q146" s="477">
        <f t="shared" si="149"/>
        <v>0</v>
      </c>
      <c r="R146" s="478" t="str">
        <f t="shared" si="150"/>
        <v/>
      </c>
      <c r="S146" s="479">
        <f t="shared" si="120"/>
        <v>0</v>
      </c>
      <c r="T146" s="480">
        <f t="shared" si="151"/>
        <v>0</v>
      </c>
      <c r="U146" s="467"/>
      <c r="V146" s="481">
        <f t="shared" si="132"/>
        <v>0</v>
      </c>
      <c r="W146" s="477">
        <f t="shared" si="133"/>
        <v>0</v>
      </c>
      <c r="X146" s="466" t="str">
        <f t="shared" si="134"/>
        <v/>
      </c>
      <c r="Y146" s="469">
        <f t="shared" si="124"/>
        <v>0</v>
      </c>
      <c r="Z146" s="482">
        <f t="shared" si="135"/>
        <v>0</v>
      </c>
      <c r="AA146" s="468"/>
      <c r="AB146" s="483"/>
      <c r="AC146" s="483"/>
      <c r="AE146" s="340">
        <f t="shared" si="136"/>
        <v>0</v>
      </c>
      <c r="AF146" s="340"/>
    </row>
    <row r="147" spans="1:32" s="465" customFormat="1" ht="24.75" hidden="1" customHeight="1" outlineLevel="1" x14ac:dyDescent="0.25">
      <c r="A147" s="470">
        <v>144</v>
      </c>
      <c r="B147" s="484"/>
      <c r="C147" s="484"/>
      <c r="D147" s="484"/>
      <c r="E147" s="485"/>
      <c r="F147" s="486"/>
      <c r="G147" s="487"/>
      <c r="H147" s="488"/>
      <c r="I147" s="488"/>
      <c r="J147" s="489"/>
      <c r="K147" s="471">
        <f t="shared" si="116"/>
        <v>0</v>
      </c>
      <c r="L147" s="472">
        <f t="shared" si="147"/>
        <v>0</v>
      </c>
      <c r="M147" s="473">
        <f t="shared" si="148"/>
        <v>0</v>
      </c>
      <c r="N147" s="474" t="str">
        <f t="shared" si="117"/>
        <v/>
      </c>
      <c r="O147" s="475">
        <f t="shared" si="118"/>
        <v>0</v>
      </c>
      <c r="P147" s="476">
        <f t="shared" si="119"/>
        <v>0</v>
      </c>
      <c r="Q147" s="477">
        <f t="shared" si="149"/>
        <v>0</v>
      </c>
      <c r="R147" s="478" t="str">
        <f t="shared" si="150"/>
        <v/>
      </c>
      <c r="S147" s="479">
        <f t="shared" si="120"/>
        <v>0</v>
      </c>
      <c r="T147" s="480">
        <f t="shared" si="151"/>
        <v>0</v>
      </c>
      <c r="U147" s="467"/>
      <c r="V147" s="481">
        <f t="shared" si="132"/>
        <v>0</v>
      </c>
      <c r="W147" s="477">
        <f t="shared" si="133"/>
        <v>0</v>
      </c>
      <c r="X147" s="466" t="str">
        <f t="shared" si="134"/>
        <v/>
      </c>
      <c r="Y147" s="469">
        <f t="shared" si="124"/>
        <v>0</v>
      </c>
      <c r="Z147" s="482">
        <f t="shared" si="135"/>
        <v>0</v>
      </c>
      <c r="AA147" s="468"/>
      <c r="AB147" s="483"/>
      <c r="AC147" s="483"/>
      <c r="AE147" s="340">
        <f t="shared" si="136"/>
        <v>0</v>
      </c>
      <c r="AF147" s="340"/>
    </row>
    <row r="148" spans="1:32" s="465" customFormat="1" ht="24.75" hidden="1" customHeight="1" outlineLevel="1" x14ac:dyDescent="0.25">
      <c r="A148" s="470">
        <v>145</v>
      </c>
      <c r="B148" s="484"/>
      <c r="C148" s="484"/>
      <c r="D148" s="484"/>
      <c r="E148" s="485"/>
      <c r="F148" s="486"/>
      <c r="G148" s="487"/>
      <c r="H148" s="488"/>
      <c r="I148" s="488"/>
      <c r="J148" s="489"/>
      <c r="K148" s="471">
        <f t="shared" si="116"/>
        <v>0</v>
      </c>
      <c r="L148" s="472">
        <f t="shared" si="147"/>
        <v>0</v>
      </c>
      <c r="M148" s="473">
        <f t="shared" si="148"/>
        <v>0</v>
      </c>
      <c r="N148" s="474" t="str">
        <f t="shared" si="117"/>
        <v/>
      </c>
      <c r="O148" s="475">
        <f t="shared" si="118"/>
        <v>0</v>
      </c>
      <c r="P148" s="476">
        <f t="shared" si="119"/>
        <v>0</v>
      </c>
      <c r="Q148" s="477">
        <f t="shared" si="149"/>
        <v>0</v>
      </c>
      <c r="R148" s="478" t="str">
        <f t="shared" si="150"/>
        <v/>
      </c>
      <c r="S148" s="479">
        <f t="shared" si="120"/>
        <v>0</v>
      </c>
      <c r="T148" s="480">
        <f t="shared" si="151"/>
        <v>0</v>
      </c>
      <c r="U148" s="467"/>
      <c r="V148" s="481">
        <f t="shared" si="132"/>
        <v>0</v>
      </c>
      <c r="W148" s="477">
        <f t="shared" si="133"/>
        <v>0</v>
      </c>
      <c r="X148" s="466" t="str">
        <f t="shared" si="134"/>
        <v/>
      </c>
      <c r="Y148" s="469">
        <f t="shared" si="124"/>
        <v>0</v>
      </c>
      <c r="Z148" s="482">
        <f t="shared" si="135"/>
        <v>0</v>
      </c>
      <c r="AA148" s="468"/>
      <c r="AB148" s="483"/>
      <c r="AC148" s="483"/>
      <c r="AE148" s="340">
        <f t="shared" si="136"/>
        <v>0</v>
      </c>
      <c r="AF148" s="340"/>
    </row>
    <row r="149" spans="1:32" s="465" customFormat="1" ht="24.75" hidden="1" customHeight="1" outlineLevel="1" x14ac:dyDescent="0.25">
      <c r="A149" s="470">
        <v>146</v>
      </c>
      <c r="B149" s="484"/>
      <c r="C149" s="484"/>
      <c r="D149" s="484"/>
      <c r="E149" s="485"/>
      <c r="F149" s="486"/>
      <c r="G149" s="487"/>
      <c r="H149" s="488"/>
      <c r="I149" s="488"/>
      <c r="J149" s="489"/>
      <c r="K149" s="471">
        <f t="shared" si="116"/>
        <v>0</v>
      </c>
      <c r="L149" s="472">
        <f t="shared" si="147"/>
        <v>0</v>
      </c>
      <c r="M149" s="473">
        <f t="shared" si="148"/>
        <v>0</v>
      </c>
      <c r="N149" s="474" t="str">
        <f t="shared" si="117"/>
        <v/>
      </c>
      <c r="O149" s="475">
        <f t="shared" si="118"/>
        <v>0</v>
      </c>
      <c r="P149" s="476">
        <f t="shared" si="119"/>
        <v>0</v>
      </c>
      <c r="Q149" s="477">
        <f t="shared" si="149"/>
        <v>0</v>
      </c>
      <c r="R149" s="478" t="str">
        <f t="shared" si="150"/>
        <v/>
      </c>
      <c r="S149" s="479">
        <f t="shared" si="120"/>
        <v>0</v>
      </c>
      <c r="T149" s="480">
        <f t="shared" si="151"/>
        <v>0</v>
      </c>
      <c r="U149" s="467"/>
      <c r="V149" s="481">
        <f t="shared" si="132"/>
        <v>0</v>
      </c>
      <c r="W149" s="477">
        <f t="shared" si="133"/>
        <v>0</v>
      </c>
      <c r="X149" s="466" t="str">
        <f t="shared" si="134"/>
        <v/>
      </c>
      <c r="Y149" s="469">
        <f t="shared" si="124"/>
        <v>0</v>
      </c>
      <c r="Z149" s="482">
        <f t="shared" si="135"/>
        <v>0</v>
      </c>
      <c r="AA149" s="468"/>
      <c r="AB149" s="483"/>
      <c r="AC149" s="483"/>
      <c r="AE149" s="340">
        <f t="shared" si="136"/>
        <v>0</v>
      </c>
      <c r="AF149" s="340"/>
    </row>
    <row r="150" spans="1:32" s="465" customFormat="1" ht="24.75" hidden="1" customHeight="1" outlineLevel="1" x14ac:dyDescent="0.25">
      <c r="A150" s="470">
        <v>147</v>
      </c>
      <c r="B150" s="484"/>
      <c r="C150" s="484"/>
      <c r="D150" s="484"/>
      <c r="E150" s="485"/>
      <c r="F150" s="486"/>
      <c r="G150" s="487"/>
      <c r="H150" s="488"/>
      <c r="I150" s="488"/>
      <c r="J150" s="489"/>
      <c r="K150" s="471">
        <f t="shared" si="116"/>
        <v>0</v>
      </c>
      <c r="L150" s="472">
        <f t="shared" si="147"/>
        <v>0</v>
      </c>
      <c r="M150" s="473">
        <f t="shared" si="148"/>
        <v>0</v>
      </c>
      <c r="N150" s="474" t="str">
        <f t="shared" si="117"/>
        <v/>
      </c>
      <c r="O150" s="475">
        <f t="shared" si="118"/>
        <v>0</v>
      </c>
      <c r="P150" s="476">
        <f t="shared" si="119"/>
        <v>0</v>
      </c>
      <c r="Q150" s="477">
        <f t="shared" si="149"/>
        <v>0</v>
      </c>
      <c r="R150" s="478" t="str">
        <f t="shared" si="150"/>
        <v/>
      </c>
      <c r="S150" s="479">
        <f t="shared" si="120"/>
        <v>0</v>
      </c>
      <c r="T150" s="480">
        <f t="shared" si="151"/>
        <v>0</v>
      </c>
      <c r="U150" s="467"/>
      <c r="V150" s="481">
        <f t="shared" si="132"/>
        <v>0</v>
      </c>
      <c r="W150" s="477">
        <f t="shared" si="133"/>
        <v>0</v>
      </c>
      <c r="X150" s="466" t="str">
        <f t="shared" si="134"/>
        <v/>
      </c>
      <c r="Y150" s="469">
        <f t="shared" si="124"/>
        <v>0</v>
      </c>
      <c r="Z150" s="482">
        <f t="shared" si="135"/>
        <v>0</v>
      </c>
      <c r="AA150" s="468"/>
      <c r="AB150" s="483"/>
      <c r="AC150" s="483"/>
      <c r="AE150" s="340">
        <f t="shared" si="136"/>
        <v>0</v>
      </c>
      <c r="AF150" s="340"/>
    </row>
    <row r="151" spans="1:32" s="465" customFormat="1" ht="24.75" hidden="1" customHeight="1" outlineLevel="1" x14ac:dyDescent="0.25">
      <c r="A151" s="470">
        <v>148</v>
      </c>
      <c r="B151" s="484"/>
      <c r="C151" s="484"/>
      <c r="D151" s="484"/>
      <c r="E151" s="485"/>
      <c r="F151" s="486"/>
      <c r="G151" s="487"/>
      <c r="H151" s="488"/>
      <c r="I151" s="488"/>
      <c r="J151" s="489"/>
      <c r="K151" s="471">
        <f t="shared" si="116"/>
        <v>0</v>
      </c>
      <c r="L151" s="472">
        <f t="shared" si="147"/>
        <v>0</v>
      </c>
      <c r="M151" s="473">
        <f t="shared" si="148"/>
        <v>0</v>
      </c>
      <c r="N151" s="474" t="str">
        <f t="shared" si="117"/>
        <v/>
      </c>
      <c r="O151" s="475">
        <f t="shared" si="118"/>
        <v>0</v>
      </c>
      <c r="P151" s="476">
        <f t="shared" si="119"/>
        <v>0</v>
      </c>
      <c r="Q151" s="477">
        <f t="shared" si="149"/>
        <v>0</v>
      </c>
      <c r="R151" s="478" t="str">
        <f t="shared" si="150"/>
        <v/>
      </c>
      <c r="S151" s="479">
        <f t="shared" si="120"/>
        <v>0</v>
      </c>
      <c r="T151" s="480">
        <f t="shared" si="151"/>
        <v>0</v>
      </c>
      <c r="U151" s="467"/>
      <c r="V151" s="481">
        <f t="shared" si="132"/>
        <v>0</v>
      </c>
      <c r="W151" s="477">
        <f t="shared" si="133"/>
        <v>0</v>
      </c>
      <c r="X151" s="466" t="str">
        <f t="shared" si="134"/>
        <v/>
      </c>
      <c r="Y151" s="469">
        <f t="shared" si="124"/>
        <v>0</v>
      </c>
      <c r="Z151" s="482">
        <f t="shared" si="135"/>
        <v>0</v>
      </c>
      <c r="AA151" s="468"/>
      <c r="AB151" s="483"/>
      <c r="AC151" s="483"/>
      <c r="AE151" s="340">
        <f t="shared" si="136"/>
        <v>0</v>
      </c>
      <c r="AF151" s="340"/>
    </row>
    <row r="152" spans="1:32" s="465" customFormat="1" ht="24.75" hidden="1" customHeight="1" outlineLevel="1" x14ac:dyDescent="0.25">
      <c r="A152" s="470">
        <v>149</v>
      </c>
      <c r="B152" s="484"/>
      <c r="C152" s="484"/>
      <c r="D152" s="484"/>
      <c r="E152" s="485"/>
      <c r="F152" s="486"/>
      <c r="G152" s="487"/>
      <c r="H152" s="488"/>
      <c r="I152" s="488"/>
      <c r="J152" s="489"/>
      <c r="K152" s="471">
        <f t="shared" si="116"/>
        <v>0</v>
      </c>
      <c r="L152" s="472">
        <f t="shared" si="147"/>
        <v>0</v>
      </c>
      <c r="M152" s="473">
        <f t="shared" si="148"/>
        <v>0</v>
      </c>
      <c r="N152" s="474" t="str">
        <f t="shared" si="117"/>
        <v/>
      </c>
      <c r="O152" s="475">
        <f t="shared" si="118"/>
        <v>0</v>
      </c>
      <c r="P152" s="476">
        <f t="shared" si="119"/>
        <v>0</v>
      </c>
      <c r="Q152" s="477">
        <f t="shared" si="149"/>
        <v>0</v>
      </c>
      <c r="R152" s="478" t="str">
        <f t="shared" si="150"/>
        <v/>
      </c>
      <c r="S152" s="479">
        <f t="shared" si="120"/>
        <v>0</v>
      </c>
      <c r="T152" s="480">
        <f t="shared" si="151"/>
        <v>0</v>
      </c>
      <c r="U152" s="467"/>
      <c r="V152" s="481">
        <f t="shared" si="132"/>
        <v>0</v>
      </c>
      <c r="W152" s="477">
        <f t="shared" si="133"/>
        <v>0</v>
      </c>
      <c r="X152" s="466" t="str">
        <f t="shared" si="134"/>
        <v/>
      </c>
      <c r="Y152" s="469">
        <f t="shared" si="124"/>
        <v>0</v>
      </c>
      <c r="Z152" s="482">
        <f t="shared" si="135"/>
        <v>0</v>
      </c>
      <c r="AA152" s="468"/>
      <c r="AB152" s="483"/>
      <c r="AC152" s="483"/>
      <c r="AE152" s="340">
        <f t="shared" si="136"/>
        <v>0</v>
      </c>
      <c r="AF152" s="340"/>
    </row>
    <row r="153" spans="1:32" s="465" customFormat="1" ht="24.75" hidden="1" customHeight="1" outlineLevel="1" x14ac:dyDescent="0.25">
      <c r="A153" s="470">
        <v>150</v>
      </c>
      <c r="B153" s="484"/>
      <c r="C153" s="484"/>
      <c r="D153" s="484"/>
      <c r="E153" s="485"/>
      <c r="F153" s="486"/>
      <c r="G153" s="487"/>
      <c r="H153" s="488"/>
      <c r="I153" s="488"/>
      <c r="J153" s="489"/>
      <c r="K153" s="471">
        <f t="shared" si="116"/>
        <v>0</v>
      </c>
      <c r="L153" s="472">
        <f t="shared" si="147"/>
        <v>0</v>
      </c>
      <c r="M153" s="473">
        <f t="shared" si="148"/>
        <v>0</v>
      </c>
      <c r="N153" s="474" t="str">
        <f t="shared" si="117"/>
        <v/>
      </c>
      <c r="O153" s="475">
        <f t="shared" si="118"/>
        <v>0</v>
      </c>
      <c r="P153" s="476">
        <f t="shared" si="119"/>
        <v>0</v>
      </c>
      <c r="Q153" s="477">
        <f t="shared" si="149"/>
        <v>0</v>
      </c>
      <c r="R153" s="478" t="str">
        <f t="shared" si="150"/>
        <v/>
      </c>
      <c r="S153" s="479">
        <f t="shared" si="120"/>
        <v>0</v>
      </c>
      <c r="T153" s="480">
        <f t="shared" si="151"/>
        <v>0</v>
      </c>
      <c r="U153" s="467"/>
      <c r="V153" s="481">
        <f t="shared" si="132"/>
        <v>0</v>
      </c>
      <c r="W153" s="477">
        <f t="shared" si="133"/>
        <v>0</v>
      </c>
      <c r="X153" s="466" t="str">
        <f t="shared" si="134"/>
        <v/>
      </c>
      <c r="Y153" s="469">
        <f t="shared" si="124"/>
        <v>0</v>
      </c>
      <c r="Z153" s="482">
        <f t="shared" si="135"/>
        <v>0</v>
      </c>
      <c r="AA153" s="468"/>
      <c r="AB153" s="483"/>
      <c r="AC153" s="483"/>
      <c r="AE153" s="340">
        <f t="shared" si="136"/>
        <v>0</v>
      </c>
      <c r="AF153" s="340"/>
    </row>
    <row r="154" spans="1:32" s="465" customFormat="1" ht="24.75" hidden="1" customHeight="1" outlineLevel="1" x14ac:dyDescent="0.25">
      <c r="A154" s="470">
        <v>151</v>
      </c>
      <c r="B154" s="484"/>
      <c r="C154" s="484"/>
      <c r="D154" s="484"/>
      <c r="E154" s="485"/>
      <c r="F154" s="486"/>
      <c r="G154" s="487"/>
      <c r="H154" s="488"/>
      <c r="I154" s="488"/>
      <c r="J154" s="489"/>
      <c r="K154" s="471">
        <f t="shared" si="116"/>
        <v>0</v>
      </c>
      <c r="L154" s="472">
        <f t="shared" si="147"/>
        <v>0</v>
      </c>
      <c r="M154" s="473">
        <f t="shared" si="148"/>
        <v>0</v>
      </c>
      <c r="N154" s="474" t="str">
        <f t="shared" si="117"/>
        <v/>
      </c>
      <c r="O154" s="475">
        <f t="shared" si="118"/>
        <v>0</v>
      </c>
      <c r="P154" s="476">
        <f t="shared" si="119"/>
        <v>0</v>
      </c>
      <c r="Q154" s="477">
        <f t="shared" si="149"/>
        <v>0</v>
      </c>
      <c r="R154" s="478" t="str">
        <f t="shared" si="150"/>
        <v/>
      </c>
      <c r="S154" s="479">
        <f t="shared" si="120"/>
        <v>0</v>
      </c>
      <c r="T154" s="480">
        <f t="shared" si="151"/>
        <v>0</v>
      </c>
      <c r="U154" s="467"/>
      <c r="V154" s="481">
        <f t="shared" si="132"/>
        <v>0</v>
      </c>
      <c r="W154" s="477">
        <f t="shared" si="133"/>
        <v>0</v>
      </c>
      <c r="X154" s="466" t="str">
        <f t="shared" si="134"/>
        <v/>
      </c>
      <c r="Y154" s="469">
        <f t="shared" si="124"/>
        <v>0</v>
      </c>
      <c r="Z154" s="482">
        <f t="shared" si="135"/>
        <v>0</v>
      </c>
      <c r="AA154" s="468"/>
      <c r="AB154" s="483"/>
      <c r="AC154" s="483"/>
      <c r="AE154" s="340">
        <f t="shared" si="136"/>
        <v>0</v>
      </c>
      <c r="AF154" s="340"/>
    </row>
    <row r="155" spans="1:32" s="465" customFormat="1" ht="24.75" hidden="1" customHeight="1" outlineLevel="1" x14ac:dyDescent="0.25">
      <c r="A155" s="470">
        <v>152</v>
      </c>
      <c r="B155" s="484"/>
      <c r="C155" s="484"/>
      <c r="D155" s="484"/>
      <c r="E155" s="485"/>
      <c r="F155" s="486"/>
      <c r="G155" s="487"/>
      <c r="H155" s="488"/>
      <c r="I155" s="488"/>
      <c r="J155" s="489"/>
      <c r="K155" s="471">
        <f t="shared" si="116"/>
        <v>0</v>
      </c>
      <c r="L155" s="472">
        <f t="shared" si="147"/>
        <v>0</v>
      </c>
      <c r="M155" s="473">
        <f t="shared" si="148"/>
        <v>0</v>
      </c>
      <c r="N155" s="474" t="str">
        <f t="shared" si="117"/>
        <v/>
      </c>
      <c r="O155" s="475">
        <f t="shared" si="118"/>
        <v>0</v>
      </c>
      <c r="P155" s="476">
        <f t="shared" si="119"/>
        <v>0</v>
      </c>
      <c r="Q155" s="477">
        <f t="shared" si="149"/>
        <v>0</v>
      </c>
      <c r="R155" s="478" t="str">
        <f t="shared" si="150"/>
        <v/>
      </c>
      <c r="S155" s="479">
        <f t="shared" si="120"/>
        <v>0</v>
      </c>
      <c r="T155" s="480">
        <f t="shared" si="151"/>
        <v>0</v>
      </c>
      <c r="U155" s="467"/>
      <c r="V155" s="481">
        <f t="shared" si="132"/>
        <v>0</v>
      </c>
      <c r="W155" s="477">
        <f t="shared" si="133"/>
        <v>0</v>
      </c>
      <c r="X155" s="466" t="str">
        <f t="shared" si="134"/>
        <v/>
      </c>
      <c r="Y155" s="469">
        <f t="shared" si="124"/>
        <v>0</v>
      </c>
      <c r="Z155" s="482">
        <f t="shared" si="135"/>
        <v>0</v>
      </c>
      <c r="AA155" s="468"/>
      <c r="AB155" s="483"/>
      <c r="AC155" s="483"/>
      <c r="AE155" s="340">
        <f t="shared" si="136"/>
        <v>0</v>
      </c>
      <c r="AF155" s="340"/>
    </row>
    <row r="156" spans="1:32" s="465" customFormat="1" ht="24.75" hidden="1" customHeight="1" outlineLevel="1" x14ac:dyDescent="0.25">
      <c r="A156" s="470">
        <v>153</v>
      </c>
      <c r="B156" s="484"/>
      <c r="C156" s="484"/>
      <c r="D156" s="484"/>
      <c r="E156" s="485"/>
      <c r="F156" s="486"/>
      <c r="G156" s="487"/>
      <c r="H156" s="488"/>
      <c r="I156" s="488"/>
      <c r="J156" s="489"/>
      <c r="K156" s="471">
        <f t="shared" si="116"/>
        <v>0</v>
      </c>
      <c r="L156" s="472">
        <f t="shared" si="147"/>
        <v>0</v>
      </c>
      <c r="M156" s="473">
        <f t="shared" si="148"/>
        <v>0</v>
      </c>
      <c r="N156" s="474" t="str">
        <f t="shared" si="117"/>
        <v/>
      </c>
      <c r="O156" s="475">
        <f t="shared" si="118"/>
        <v>0</v>
      </c>
      <c r="P156" s="476">
        <f t="shared" si="119"/>
        <v>0</v>
      </c>
      <c r="Q156" s="477">
        <f t="shared" si="149"/>
        <v>0</v>
      </c>
      <c r="R156" s="478" t="str">
        <f t="shared" si="150"/>
        <v/>
      </c>
      <c r="S156" s="479">
        <f t="shared" si="120"/>
        <v>0</v>
      </c>
      <c r="T156" s="480">
        <f t="shared" si="151"/>
        <v>0</v>
      </c>
      <c r="U156" s="467"/>
      <c r="V156" s="481">
        <f t="shared" si="132"/>
        <v>0</v>
      </c>
      <c r="W156" s="477">
        <f t="shared" si="133"/>
        <v>0</v>
      </c>
      <c r="X156" s="466" t="str">
        <f t="shared" si="134"/>
        <v/>
      </c>
      <c r="Y156" s="469">
        <f t="shared" si="124"/>
        <v>0</v>
      </c>
      <c r="Z156" s="482">
        <f t="shared" si="135"/>
        <v>0</v>
      </c>
      <c r="AA156" s="468"/>
      <c r="AB156" s="483"/>
      <c r="AC156" s="483"/>
      <c r="AE156" s="340">
        <f t="shared" si="136"/>
        <v>0</v>
      </c>
      <c r="AF156" s="340"/>
    </row>
    <row r="157" spans="1:32" s="465" customFormat="1" ht="24.75" hidden="1" customHeight="1" outlineLevel="1" x14ac:dyDescent="0.25">
      <c r="A157" s="470">
        <v>154</v>
      </c>
      <c r="B157" s="484"/>
      <c r="C157" s="484"/>
      <c r="D157" s="484"/>
      <c r="E157" s="485"/>
      <c r="F157" s="486"/>
      <c r="G157" s="487"/>
      <c r="H157" s="488"/>
      <c r="I157" s="488"/>
      <c r="J157" s="489"/>
      <c r="K157" s="471">
        <f t="shared" si="116"/>
        <v>0</v>
      </c>
      <c r="L157" s="472">
        <f t="shared" si="147"/>
        <v>0</v>
      </c>
      <c r="M157" s="473">
        <f t="shared" si="148"/>
        <v>0</v>
      </c>
      <c r="N157" s="474" t="str">
        <f t="shared" si="117"/>
        <v/>
      </c>
      <c r="O157" s="475">
        <f t="shared" si="118"/>
        <v>0</v>
      </c>
      <c r="P157" s="476">
        <f t="shared" si="119"/>
        <v>0</v>
      </c>
      <c r="Q157" s="477">
        <f t="shared" si="149"/>
        <v>0</v>
      </c>
      <c r="R157" s="478" t="str">
        <f t="shared" si="150"/>
        <v/>
      </c>
      <c r="S157" s="479">
        <f t="shared" si="120"/>
        <v>0</v>
      </c>
      <c r="T157" s="480">
        <f t="shared" si="151"/>
        <v>0</v>
      </c>
      <c r="U157" s="467"/>
      <c r="V157" s="481">
        <f t="shared" si="132"/>
        <v>0</v>
      </c>
      <c r="W157" s="477">
        <f t="shared" si="133"/>
        <v>0</v>
      </c>
      <c r="X157" s="466" t="str">
        <f t="shared" si="134"/>
        <v/>
      </c>
      <c r="Y157" s="469">
        <f t="shared" si="124"/>
        <v>0</v>
      </c>
      <c r="Z157" s="482">
        <f t="shared" si="135"/>
        <v>0</v>
      </c>
      <c r="AA157" s="468"/>
      <c r="AB157" s="483"/>
      <c r="AC157" s="483"/>
      <c r="AE157" s="340">
        <f t="shared" si="136"/>
        <v>0</v>
      </c>
      <c r="AF157" s="340"/>
    </row>
    <row r="158" spans="1:32" s="465" customFormat="1" ht="24.75" hidden="1" customHeight="1" outlineLevel="1" x14ac:dyDescent="0.25">
      <c r="A158" s="470">
        <v>155</v>
      </c>
      <c r="B158" s="484"/>
      <c r="C158" s="484"/>
      <c r="D158" s="484"/>
      <c r="E158" s="485"/>
      <c r="F158" s="486"/>
      <c r="G158" s="487"/>
      <c r="H158" s="488"/>
      <c r="I158" s="488"/>
      <c r="J158" s="489"/>
      <c r="K158" s="471">
        <f t="shared" si="116"/>
        <v>0</v>
      </c>
      <c r="L158" s="472">
        <f t="shared" si="147"/>
        <v>0</v>
      </c>
      <c r="M158" s="473">
        <f t="shared" si="148"/>
        <v>0</v>
      </c>
      <c r="N158" s="474" t="str">
        <f t="shared" si="117"/>
        <v/>
      </c>
      <c r="O158" s="475">
        <f t="shared" si="118"/>
        <v>0</v>
      </c>
      <c r="P158" s="476">
        <f t="shared" si="119"/>
        <v>0</v>
      </c>
      <c r="Q158" s="477">
        <f t="shared" si="149"/>
        <v>0</v>
      </c>
      <c r="R158" s="478" t="str">
        <f t="shared" si="150"/>
        <v/>
      </c>
      <c r="S158" s="479">
        <f t="shared" si="120"/>
        <v>0</v>
      </c>
      <c r="T158" s="480">
        <f t="shared" si="151"/>
        <v>0</v>
      </c>
      <c r="U158" s="467"/>
      <c r="V158" s="481">
        <f t="shared" si="132"/>
        <v>0</v>
      </c>
      <c r="W158" s="477">
        <f t="shared" si="133"/>
        <v>0</v>
      </c>
      <c r="X158" s="466" t="str">
        <f t="shared" si="134"/>
        <v/>
      </c>
      <c r="Y158" s="469">
        <f t="shared" si="124"/>
        <v>0</v>
      </c>
      <c r="Z158" s="482">
        <f t="shared" si="135"/>
        <v>0</v>
      </c>
      <c r="AA158" s="468"/>
      <c r="AB158" s="483"/>
      <c r="AC158" s="483"/>
      <c r="AE158" s="340">
        <f t="shared" si="136"/>
        <v>0</v>
      </c>
      <c r="AF158" s="340"/>
    </row>
    <row r="159" spans="1:32" s="465" customFormat="1" ht="24.75" hidden="1" customHeight="1" outlineLevel="1" x14ac:dyDescent="0.25">
      <c r="A159" s="470">
        <v>156</v>
      </c>
      <c r="B159" s="484"/>
      <c r="C159" s="484"/>
      <c r="D159" s="484"/>
      <c r="E159" s="485"/>
      <c r="F159" s="486"/>
      <c r="G159" s="487"/>
      <c r="H159" s="488"/>
      <c r="I159" s="488"/>
      <c r="J159" s="489"/>
      <c r="K159" s="471">
        <f t="shared" si="116"/>
        <v>0</v>
      </c>
      <c r="L159" s="472">
        <f t="shared" si="147"/>
        <v>0</v>
      </c>
      <c r="M159" s="473">
        <f t="shared" si="148"/>
        <v>0</v>
      </c>
      <c r="N159" s="474" t="str">
        <f t="shared" si="117"/>
        <v/>
      </c>
      <c r="O159" s="475">
        <f t="shared" si="118"/>
        <v>0</v>
      </c>
      <c r="P159" s="476">
        <f t="shared" si="119"/>
        <v>0</v>
      </c>
      <c r="Q159" s="477">
        <f t="shared" si="149"/>
        <v>0</v>
      </c>
      <c r="R159" s="478" t="str">
        <f t="shared" si="150"/>
        <v/>
      </c>
      <c r="S159" s="479">
        <f t="shared" si="120"/>
        <v>0</v>
      </c>
      <c r="T159" s="480">
        <f t="shared" si="151"/>
        <v>0</v>
      </c>
      <c r="U159" s="467"/>
      <c r="V159" s="481">
        <f t="shared" si="132"/>
        <v>0</v>
      </c>
      <c r="W159" s="477">
        <f t="shared" si="133"/>
        <v>0</v>
      </c>
      <c r="X159" s="466" t="str">
        <f t="shared" si="134"/>
        <v/>
      </c>
      <c r="Y159" s="469">
        <f t="shared" si="124"/>
        <v>0</v>
      </c>
      <c r="Z159" s="482">
        <f t="shared" si="135"/>
        <v>0</v>
      </c>
      <c r="AA159" s="468"/>
      <c r="AB159" s="483"/>
      <c r="AC159" s="483"/>
      <c r="AE159" s="340">
        <f t="shared" si="136"/>
        <v>0</v>
      </c>
      <c r="AF159" s="340"/>
    </row>
    <row r="160" spans="1:32" s="465" customFormat="1" ht="24.75" hidden="1" customHeight="1" outlineLevel="1" x14ac:dyDescent="0.25">
      <c r="A160" s="470">
        <v>157</v>
      </c>
      <c r="B160" s="484"/>
      <c r="C160" s="484"/>
      <c r="D160" s="484"/>
      <c r="E160" s="485"/>
      <c r="F160" s="486"/>
      <c r="G160" s="487"/>
      <c r="H160" s="488"/>
      <c r="I160" s="488"/>
      <c r="J160" s="489"/>
      <c r="K160" s="471">
        <f t="shared" si="116"/>
        <v>0</v>
      </c>
      <c r="L160" s="472">
        <f t="shared" si="147"/>
        <v>0</v>
      </c>
      <c r="M160" s="473">
        <f t="shared" si="148"/>
        <v>0</v>
      </c>
      <c r="N160" s="474" t="str">
        <f t="shared" si="117"/>
        <v/>
      </c>
      <c r="O160" s="475">
        <f t="shared" si="118"/>
        <v>0</v>
      </c>
      <c r="P160" s="476">
        <f t="shared" si="119"/>
        <v>0</v>
      </c>
      <c r="Q160" s="477">
        <f t="shared" si="149"/>
        <v>0</v>
      </c>
      <c r="R160" s="478" t="str">
        <f t="shared" si="150"/>
        <v/>
      </c>
      <c r="S160" s="479">
        <f t="shared" si="120"/>
        <v>0</v>
      </c>
      <c r="T160" s="480">
        <f t="shared" si="151"/>
        <v>0</v>
      </c>
      <c r="U160" s="467"/>
      <c r="V160" s="481">
        <f t="shared" si="132"/>
        <v>0</v>
      </c>
      <c r="W160" s="477">
        <f t="shared" si="133"/>
        <v>0</v>
      </c>
      <c r="X160" s="466" t="str">
        <f t="shared" si="134"/>
        <v/>
      </c>
      <c r="Y160" s="469">
        <f t="shared" si="124"/>
        <v>0</v>
      </c>
      <c r="Z160" s="482">
        <f t="shared" si="135"/>
        <v>0</v>
      </c>
      <c r="AA160" s="468"/>
      <c r="AB160" s="483"/>
      <c r="AC160" s="483"/>
      <c r="AE160" s="340">
        <f t="shared" si="136"/>
        <v>0</v>
      </c>
      <c r="AF160" s="340"/>
    </row>
    <row r="161" spans="1:32" s="465" customFormat="1" ht="24.75" hidden="1" customHeight="1" outlineLevel="1" x14ac:dyDescent="0.25">
      <c r="A161" s="470">
        <v>158</v>
      </c>
      <c r="B161" s="484"/>
      <c r="C161" s="484"/>
      <c r="D161" s="484"/>
      <c r="E161" s="485"/>
      <c r="F161" s="486"/>
      <c r="G161" s="487"/>
      <c r="H161" s="488"/>
      <c r="I161" s="488"/>
      <c r="J161" s="489"/>
      <c r="K161" s="471">
        <f t="shared" si="116"/>
        <v>0</v>
      </c>
      <c r="L161" s="472">
        <f t="shared" si="147"/>
        <v>0</v>
      </c>
      <c r="M161" s="473">
        <f t="shared" si="148"/>
        <v>0</v>
      </c>
      <c r="N161" s="474" t="str">
        <f t="shared" si="117"/>
        <v/>
      </c>
      <c r="O161" s="475">
        <f t="shared" si="118"/>
        <v>0</v>
      </c>
      <c r="P161" s="476">
        <f t="shared" si="119"/>
        <v>0</v>
      </c>
      <c r="Q161" s="477">
        <f t="shared" si="149"/>
        <v>0</v>
      </c>
      <c r="R161" s="478" t="str">
        <f t="shared" si="150"/>
        <v/>
      </c>
      <c r="S161" s="479">
        <f t="shared" si="120"/>
        <v>0</v>
      </c>
      <c r="T161" s="480">
        <f t="shared" si="151"/>
        <v>0</v>
      </c>
      <c r="U161" s="467"/>
      <c r="V161" s="481">
        <f t="shared" si="132"/>
        <v>0</v>
      </c>
      <c r="W161" s="477">
        <f t="shared" si="133"/>
        <v>0</v>
      </c>
      <c r="X161" s="466" t="str">
        <f t="shared" si="134"/>
        <v/>
      </c>
      <c r="Y161" s="469">
        <f t="shared" si="124"/>
        <v>0</v>
      </c>
      <c r="Z161" s="482">
        <f t="shared" si="135"/>
        <v>0</v>
      </c>
      <c r="AA161" s="468"/>
      <c r="AB161" s="483"/>
      <c r="AC161" s="483"/>
      <c r="AE161" s="340">
        <f t="shared" si="136"/>
        <v>0</v>
      </c>
      <c r="AF161" s="340"/>
    </row>
    <row r="162" spans="1:32" s="465" customFormat="1" ht="24.75" hidden="1" customHeight="1" outlineLevel="1" x14ac:dyDescent="0.25">
      <c r="A162" s="470">
        <v>159</v>
      </c>
      <c r="B162" s="484"/>
      <c r="C162" s="484"/>
      <c r="D162" s="484"/>
      <c r="E162" s="485"/>
      <c r="F162" s="486"/>
      <c r="G162" s="487"/>
      <c r="H162" s="488"/>
      <c r="I162" s="488"/>
      <c r="J162" s="489"/>
      <c r="K162" s="471">
        <f t="shared" si="116"/>
        <v>0</v>
      </c>
      <c r="L162" s="472">
        <f t="shared" si="147"/>
        <v>0</v>
      </c>
      <c r="M162" s="473">
        <f t="shared" si="148"/>
        <v>0</v>
      </c>
      <c r="N162" s="474" t="str">
        <f t="shared" si="117"/>
        <v/>
      </c>
      <c r="O162" s="475">
        <f t="shared" si="118"/>
        <v>0</v>
      </c>
      <c r="P162" s="476">
        <f t="shared" si="119"/>
        <v>0</v>
      </c>
      <c r="Q162" s="477">
        <f t="shared" si="149"/>
        <v>0</v>
      </c>
      <c r="R162" s="478" t="str">
        <f t="shared" si="150"/>
        <v/>
      </c>
      <c r="S162" s="479">
        <f t="shared" si="120"/>
        <v>0</v>
      </c>
      <c r="T162" s="480">
        <f t="shared" si="151"/>
        <v>0</v>
      </c>
      <c r="U162" s="467"/>
      <c r="V162" s="481">
        <f t="shared" si="132"/>
        <v>0</v>
      </c>
      <c r="W162" s="477">
        <f t="shared" si="133"/>
        <v>0</v>
      </c>
      <c r="X162" s="466" t="str">
        <f t="shared" si="134"/>
        <v/>
      </c>
      <c r="Y162" s="469">
        <f t="shared" si="124"/>
        <v>0</v>
      </c>
      <c r="Z162" s="482">
        <f t="shared" si="135"/>
        <v>0</v>
      </c>
      <c r="AA162" s="468"/>
      <c r="AB162" s="483"/>
      <c r="AC162" s="483"/>
      <c r="AE162" s="340">
        <f t="shared" si="136"/>
        <v>0</v>
      </c>
      <c r="AF162" s="340"/>
    </row>
    <row r="163" spans="1:32" s="465" customFormat="1" ht="24.75" hidden="1" customHeight="1" outlineLevel="1" x14ac:dyDescent="0.25">
      <c r="A163" s="470">
        <v>160</v>
      </c>
      <c r="B163" s="484"/>
      <c r="C163" s="484"/>
      <c r="D163" s="484"/>
      <c r="E163" s="485"/>
      <c r="F163" s="486"/>
      <c r="G163" s="487"/>
      <c r="H163" s="488"/>
      <c r="I163" s="488"/>
      <c r="J163" s="489"/>
      <c r="K163" s="471">
        <f t="shared" si="116"/>
        <v>0</v>
      </c>
      <c r="L163" s="472">
        <f t="shared" si="147"/>
        <v>0</v>
      </c>
      <c r="M163" s="473">
        <f t="shared" si="148"/>
        <v>0</v>
      </c>
      <c r="N163" s="474" t="str">
        <f t="shared" si="117"/>
        <v/>
      </c>
      <c r="O163" s="475">
        <f t="shared" si="118"/>
        <v>0</v>
      </c>
      <c r="P163" s="476">
        <f t="shared" si="119"/>
        <v>0</v>
      </c>
      <c r="Q163" s="477">
        <f t="shared" si="149"/>
        <v>0</v>
      </c>
      <c r="R163" s="478" t="str">
        <f t="shared" si="150"/>
        <v/>
      </c>
      <c r="S163" s="479">
        <f t="shared" si="120"/>
        <v>0</v>
      </c>
      <c r="T163" s="480">
        <f t="shared" si="151"/>
        <v>0</v>
      </c>
      <c r="U163" s="467"/>
      <c r="V163" s="481">
        <f t="shared" si="132"/>
        <v>0</v>
      </c>
      <c r="W163" s="477">
        <f t="shared" si="133"/>
        <v>0</v>
      </c>
      <c r="X163" s="466" t="str">
        <f t="shared" si="134"/>
        <v/>
      </c>
      <c r="Y163" s="469">
        <f t="shared" si="124"/>
        <v>0</v>
      </c>
      <c r="Z163" s="482">
        <f t="shared" si="135"/>
        <v>0</v>
      </c>
      <c r="AA163" s="468"/>
      <c r="AB163" s="483"/>
      <c r="AC163" s="483"/>
      <c r="AE163" s="340">
        <f t="shared" si="136"/>
        <v>0</v>
      </c>
      <c r="AF163" s="340"/>
    </row>
    <row r="164" spans="1:32" s="465" customFormat="1" ht="24.75" hidden="1" customHeight="1" outlineLevel="1" x14ac:dyDescent="0.25">
      <c r="A164" s="470">
        <v>161</v>
      </c>
      <c r="B164" s="484"/>
      <c r="C164" s="484"/>
      <c r="D164" s="484"/>
      <c r="E164" s="485"/>
      <c r="F164" s="486"/>
      <c r="G164" s="487"/>
      <c r="H164" s="488"/>
      <c r="I164" s="488"/>
      <c r="J164" s="489"/>
      <c r="K164" s="471">
        <f t="shared" si="116"/>
        <v>0</v>
      </c>
      <c r="L164" s="472">
        <f t="shared" si="147"/>
        <v>0</v>
      </c>
      <c r="M164" s="473">
        <f t="shared" si="148"/>
        <v>0</v>
      </c>
      <c r="N164" s="474" t="str">
        <f t="shared" si="117"/>
        <v/>
      </c>
      <c r="O164" s="475">
        <f t="shared" si="118"/>
        <v>0</v>
      </c>
      <c r="P164" s="476">
        <f t="shared" si="119"/>
        <v>0</v>
      </c>
      <c r="Q164" s="477">
        <f t="shared" si="149"/>
        <v>0</v>
      </c>
      <c r="R164" s="478" t="str">
        <f t="shared" si="150"/>
        <v/>
      </c>
      <c r="S164" s="479">
        <f t="shared" si="120"/>
        <v>0</v>
      </c>
      <c r="T164" s="480">
        <f t="shared" si="151"/>
        <v>0</v>
      </c>
      <c r="U164" s="467"/>
      <c r="V164" s="481">
        <f t="shared" si="132"/>
        <v>0</v>
      </c>
      <c r="W164" s="477">
        <f t="shared" ref="W164" si="152">Q164</f>
        <v>0</v>
      </c>
      <c r="X164" s="466" t="str">
        <f t="shared" si="134"/>
        <v/>
      </c>
      <c r="Y164" s="469">
        <f t="shared" si="124"/>
        <v>0</v>
      </c>
      <c r="Z164" s="482">
        <f t="shared" si="135"/>
        <v>0</v>
      </c>
      <c r="AA164" s="468"/>
      <c r="AB164" s="483"/>
      <c r="AC164" s="483"/>
      <c r="AE164" s="340">
        <f t="shared" ref="AE164" si="153">+F164+G164</f>
        <v>0</v>
      </c>
      <c r="AF164" s="340"/>
    </row>
    <row r="165" spans="1:32" s="465" customFormat="1" ht="24.75" hidden="1" customHeight="1" outlineLevel="1" x14ac:dyDescent="0.25">
      <c r="A165" s="470">
        <v>162</v>
      </c>
      <c r="B165" s="484"/>
      <c r="C165" s="484"/>
      <c r="D165" s="484"/>
      <c r="E165" s="485"/>
      <c r="F165" s="486"/>
      <c r="G165" s="487"/>
      <c r="H165" s="488"/>
      <c r="I165" s="488"/>
      <c r="J165" s="489"/>
      <c r="K165" s="471">
        <f t="shared" si="116"/>
        <v>0</v>
      </c>
      <c r="L165" s="472">
        <f t="shared" si="147"/>
        <v>0</v>
      </c>
      <c r="M165" s="473">
        <f t="shared" si="148"/>
        <v>0</v>
      </c>
      <c r="N165" s="474" t="str">
        <f t="shared" si="117"/>
        <v/>
      </c>
      <c r="O165" s="475">
        <f t="shared" si="118"/>
        <v>0</v>
      </c>
      <c r="P165" s="476">
        <f t="shared" si="119"/>
        <v>0</v>
      </c>
      <c r="Q165" s="477">
        <f t="shared" si="149"/>
        <v>0</v>
      </c>
      <c r="R165" s="478" t="str">
        <f t="shared" si="150"/>
        <v/>
      </c>
      <c r="S165" s="479">
        <f t="shared" si="120"/>
        <v>0</v>
      </c>
      <c r="T165" s="480">
        <f t="shared" si="151"/>
        <v>0</v>
      </c>
      <c r="U165" s="467"/>
      <c r="V165" s="481">
        <f t="shared" ref="V165:V195" si="154">IF($Z$2&gt;0,(1-$Z$2)*P165,P165)</f>
        <v>0</v>
      </c>
      <c r="W165" s="477">
        <f t="shared" ref="W165:W197" si="155">Q165</f>
        <v>0</v>
      </c>
      <c r="X165" s="466" t="str">
        <f t="shared" ref="X165:X195" si="156">IF(0.1&gt;V165,(IF(V165&gt;0.00001,"עצור: אחוז תעסוקה נמוך מ-10%","")),(IF(AND($Z$2&gt;0,V165&gt;0),(IF(($Z$2*P165=V165),"קיצוץ אחיד","נא להזין נימוק")),(IF((V165-P165=0),(IF((W165-Q165=0),"","נא להזין נימוק")),"נא להזין נימוק")))))</f>
        <v/>
      </c>
      <c r="Y165" s="469">
        <f t="shared" si="124"/>
        <v>0</v>
      </c>
      <c r="Z165" s="482">
        <f t="shared" ref="Z165:Z195" si="157">O165*V165*W165/12</f>
        <v>0</v>
      </c>
      <c r="AA165" s="468"/>
      <c r="AB165" s="483"/>
      <c r="AC165" s="483"/>
      <c r="AE165" s="340">
        <f t="shared" ref="AE165:AE196" si="158">+F165+G165</f>
        <v>0</v>
      </c>
      <c r="AF165" s="340"/>
    </row>
    <row r="166" spans="1:32" s="465" customFormat="1" ht="24.75" hidden="1" customHeight="1" outlineLevel="1" x14ac:dyDescent="0.25">
      <c r="A166" s="470">
        <v>163</v>
      </c>
      <c r="B166" s="484"/>
      <c r="C166" s="484"/>
      <c r="D166" s="484"/>
      <c r="E166" s="485"/>
      <c r="F166" s="486"/>
      <c r="G166" s="487"/>
      <c r="H166" s="488"/>
      <c r="I166" s="488"/>
      <c r="J166" s="489"/>
      <c r="K166" s="471">
        <f t="shared" si="116"/>
        <v>0</v>
      </c>
      <c r="L166" s="472">
        <f t="shared" ref="L166" si="159">J166*I166*H166/12</f>
        <v>0</v>
      </c>
      <c r="M166" s="473">
        <f t="shared" ref="M166" si="160">(F166+G166)*J166</f>
        <v>0</v>
      </c>
      <c r="N166" s="474" t="str">
        <f t="shared" si="117"/>
        <v/>
      </c>
      <c r="O166" s="475">
        <f t="shared" si="118"/>
        <v>0</v>
      </c>
      <c r="P166" s="476">
        <f t="shared" si="119"/>
        <v>0</v>
      </c>
      <c r="Q166" s="477">
        <f t="shared" ref="Q166" si="161">J166</f>
        <v>0</v>
      </c>
      <c r="R166" s="478" t="str">
        <f t="shared" ref="R166" si="162">IF(AND(E166=6,O166&lt;H166,H166&gt;0.333333),"סגל אקדמי: משרה עד-33%",IF(0.1&gt;P166,(IF(P166&gt;0.00001,"עצור: אחוז תעסוקה נמוך מ-10%","")),(IF(AND($T$2&gt;0,$T$2&lt;1,P166&gt;0),(IF(($T$2*I166=P166),"קיצוץ אחיד","נא להזין נימוק")),(IF((P166-I166=0),(IF((Q166-J166=0),"","נא להזין נימוק")),"נא להזין נימוק"))))))</f>
        <v/>
      </c>
      <c r="S166" s="479">
        <f t="shared" si="120"/>
        <v>0</v>
      </c>
      <c r="T166" s="480">
        <f t="shared" ref="T166" si="163">O166*P166*Q166/12</f>
        <v>0</v>
      </c>
      <c r="U166" s="467"/>
      <c r="V166" s="481">
        <f t="shared" si="154"/>
        <v>0</v>
      </c>
      <c r="W166" s="477">
        <f t="shared" si="155"/>
        <v>0</v>
      </c>
      <c r="X166" s="466" t="str">
        <f t="shared" si="156"/>
        <v/>
      </c>
      <c r="Y166" s="469">
        <f t="shared" si="124"/>
        <v>0</v>
      </c>
      <c r="Z166" s="482">
        <f t="shared" si="157"/>
        <v>0</v>
      </c>
      <c r="AA166" s="468"/>
      <c r="AB166" s="483"/>
      <c r="AC166" s="483"/>
      <c r="AE166" s="340">
        <f t="shared" si="158"/>
        <v>0</v>
      </c>
      <c r="AF166" s="340"/>
    </row>
    <row r="167" spans="1:32" s="465" customFormat="1" ht="24.75" hidden="1" customHeight="1" outlineLevel="1" x14ac:dyDescent="0.25">
      <c r="A167" s="470">
        <v>164</v>
      </c>
      <c r="B167" s="484"/>
      <c r="C167" s="484"/>
      <c r="D167" s="484"/>
      <c r="E167" s="485"/>
      <c r="F167" s="486"/>
      <c r="G167" s="487"/>
      <c r="H167" s="488"/>
      <c r="I167" s="488"/>
      <c r="J167" s="489"/>
      <c r="K167" s="471">
        <f t="shared" si="116"/>
        <v>0</v>
      </c>
      <c r="L167" s="472">
        <f t="shared" ref="L167" si="164">J167*I167*H167/12</f>
        <v>0</v>
      </c>
      <c r="M167" s="473">
        <f t="shared" ref="M167" si="165">(F167+G167)*J167</f>
        <v>0</v>
      </c>
      <c r="N167" s="474" t="str">
        <f t="shared" si="117"/>
        <v/>
      </c>
      <c r="O167" s="475">
        <f t="shared" si="118"/>
        <v>0</v>
      </c>
      <c r="P167" s="476">
        <f t="shared" si="119"/>
        <v>0</v>
      </c>
      <c r="Q167" s="477">
        <f t="shared" ref="Q167" si="166">J167</f>
        <v>0</v>
      </c>
      <c r="R167" s="478" t="str">
        <f t="shared" ref="R167" si="167">IF(AND(E167=6,O167&lt;H167,H167&gt;0.333333),"סגל אקדמי: משרה עד-33%",IF(0.1&gt;P167,(IF(P167&gt;0.00001,"עצור: אחוז תעסוקה נמוך מ-10%","")),(IF(AND($T$2&gt;0,$T$2&lt;1,P167&gt;0),(IF(($T$2*I167=P167),"קיצוץ אחיד","נא להזין נימוק")),(IF((P167-I167=0),(IF((Q167-J167=0),"","נא להזין נימוק")),"נא להזין נימוק"))))))</f>
        <v/>
      </c>
      <c r="S167" s="479">
        <f t="shared" si="120"/>
        <v>0</v>
      </c>
      <c r="T167" s="480">
        <f t="shared" ref="T167" si="168">O167*P167*Q167/12</f>
        <v>0</v>
      </c>
      <c r="U167" s="467"/>
      <c r="V167" s="481">
        <f t="shared" si="154"/>
        <v>0</v>
      </c>
      <c r="W167" s="477">
        <f t="shared" si="155"/>
        <v>0</v>
      </c>
      <c r="X167" s="466" t="str">
        <f t="shared" si="156"/>
        <v/>
      </c>
      <c r="Y167" s="469">
        <f t="shared" si="124"/>
        <v>0</v>
      </c>
      <c r="Z167" s="482">
        <f t="shared" si="157"/>
        <v>0</v>
      </c>
      <c r="AA167" s="468"/>
      <c r="AB167" s="483"/>
      <c r="AC167" s="483"/>
      <c r="AE167" s="340">
        <f t="shared" si="158"/>
        <v>0</v>
      </c>
      <c r="AF167" s="340"/>
    </row>
    <row r="168" spans="1:32" s="465" customFormat="1" ht="24.75" hidden="1" customHeight="1" outlineLevel="1" x14ac:dyDescent="0.25">
      <c r="A168" s="470">
        <v>165</v>
      </c>
      <c r="B168" s="484"/>
      <c r="C168" s="484"/>
      <c r="D168" s="484"/>
      <c r="E168" s="485"/>
      <c r="F168" s="486"/>
      <c r="G168" s="487"/>
      <c r="H168" s="488"/>
      <c r="I168" s="488"/>
      <c r="J168" s="489"/>
      <c r="K168" s="471">
        <f t="shared" si="116"/>
        <v>0</v>
      </c>
      <c r="L168" s="472">
        <f t="shared" ref="L168:L196" si="169">J168*I168*H168/12</f>
        <v>0</v>
      </c>
      <c r="M168" s="473">
        <f t="shared" ref="M168:M196" si="170">(F168+G168)*J168</f>
        <v>0</v>
      </c>
      <c r="N168" s="474" t="str">
        <f t="shared" si="117"/>
        <v/>
      </c>
      <c r="O168" s="475">
        <f t="shared" si="118"/>
        <v>0</v>
      </c>
      <c r="P168" s="476">
        <f t="shared" si="119"/>
        <v>0</v>
      </c>
      <c r="Q168" s="477">
        <f t="shared" ref="Q168:Q196" si="171">J168</f>
        <v>0</v>
      </c>
      <c r="R168" s="478" t="str">
        <f t="shared" ref="R168:R196" si="172">IF(AND(E168=6,O168&lt;H168,H168&gt;0.333333),"סגל אקדמי: משרה עד-33%",IF(0.1&gt;P168,(IF(P168&gt;0.00001,"עצור: אחוז תעסוקה נמוך מ-10%","")),(IF(AND($T$2&gt;0,$T$2&lt;1,P168&gt;0),(IF(($T$2*I168=P168),"קיצוץ אחיד","נא להזין נימוק")),(IF((P168-I168=0),(IF((Q168-J168=0),"","נא להזין נימוק")),"נא להזין נימוק"))))))</f>
        <v/>
      </c>
      <c r="S168" s="479">
        <f t="shared" si="120"/>
        <v>0</v>
      </c>
      <c r="T168" s="480">
        <f t="shared" ref="T168:T196" si="173">O168*P168*Q168/12</f>
        <v>0</v>
      </c>
      <c r="U168" s="467"/>
      <c r="V168" s="481">
        <f t="shared" si="154"/>
        <v>0</v>
      </c>
      <c r="W168" s="477">
        <f t="shared" si="155"/>
        <v>0</v>
      </c>
      <c r="X168" s="466" t="str">
        <f t="shared" si="156"/>
        <v/>
      </c>
      <c r="Y168" s="469">
        <f t="shared" si="124"/>
        <v>0</v>
      </c>
      <c r="Z168" s="482">
        <f t="shared" si="157"/>
        <v>0</v>
      </c>
      <c r="AA168" s="468"/>
      <c r="AB168" s="483"/>
      <c r="AC168" s="483"/>
      <c r="AE168" s="340">
        <f t="shared" si="158"/>
        <v>0</v>
      </c>
      <c r="AF168" s="340"/>
    </row>
    <row r="169" spans="1:32" s="465" customFormat="1" ht="24.75" hidden="1" customHeight="1" outlineLevel="1" x14ac:dyDescent="0.25">
      <c r="A169" s="470">
        <v>166</v>
      </c>
      <c r="B169" s="484"/>
      <c r="C169" s="484"/>
      <c r="D169" s="484"/>
      <c r="E169" s="485"/>
      <c r="F169" s="486"/>
      <c r="G169" s="487"/>
      <c r="H169" s="488"/>
      <c r="I169" s="488"/>
      <c r="J169" s="489"/>
      <c r="K169" s="471">
        <f t="shared" si="116"/>
        <v>0</v>
      </c>
      <c r="L169" s="472">
        <f t="shared" si="169"/>
        <v>0</v>
      </c>
      <c r="M169" s="473">
        <f t="shared" si="170"/>
        <v>0</v>
      </c>
      <c r="N169" s="474" t="str">
        <f t="shared" si="117"/>
        <v/>
      </c>
      <c r="O169" s="475">
        <f t="shared" si="118"/>
        <v>0</v>
      </c>
      <c r="P169" s="476">
        <f t="shared" si="119"/>
        <v>0</v>
      </c>
      <c r="Q169" s="477">
        <f t="shared" si="171"/>
        <v>0</v>
      </c>
      <c r="R169" s="478" t="str">
        <f t="shared" si="172"/>
        <v/>
      </c>
      <c r="S169" s="479">
        <f t="shared" si="120"/>
        <v>0</v>
      </c>
      <c r="T169" s="480">
        <f t="shared" si="173"/>
        <v>0</v>
      </c>
      <c r="U169" s="467"/>
      <c r="V169" s="481">
        <f t="shared" si="154"/>
        <v>0</v>
      </c>
      <c r="W169" s="477">
        <f t="shared" si="155"/>
        <v>0</v>
      </c>
      <c r="X169" s="466" t="str">
        <f t="shared" si="156"/>
        <v/>
      </c>
      <c r="Y169" s="469">
        <f t="shared" si="124"/>
        <v>0</v>
      </c>
      <c r="Z169" s="482">
        <f t="shared" si="157"/>
        <v>0</v>
      </c>
      <c r="AA169" s="468"/>
      <c r="AB169" s="483"/>
      <c r="AC169" s="483"/>
      <c r="AE169" s="340">
        <f t="shared" si="158"/>
        <v>0</v>
      </c>
      <c r="AF169" s="340"/>
    </row>
    <row r="170" spans="1:32" s="465" customFormat="1" ht="24.75" hidden="1" customHeight="1" outlineLevel="1" x14ac:dyDescent="0.25">
      <c r="A170" s="470">
        <v>167</v>
      </c>
      <c r="B170" s="484"/>
      <c r="C170" s="484"/>
      <c r="D170" s="484"/>
      <c r="E170" s="485"/>
      <c r="F170" s="486"/>
      <c r="G170" s="487"/>
      <c r="H170" s="488"/>
      <c r="I170" s="488"/>
      <c r="J170" s="489"/>
      <c r="K170" s="471">
        <f t="shared" si="116"/>
        <v>0</v>
      </c>
      <c r="L170" s="472">
        <f t="shared" si="169"/>
        <v>0</v>
      </c>
      <c r="M170" s="473">
        <f t="shared" si="170"/>
        <v>0</v>
      </c>
      <c r="N170" s="474" t="str">
        <f t="shared" si="117"/>
        <v/>
      </c>
      <c r="O170" s="475">
        <f t="shared" si="118"/>
        <v>0</v>
      </c>
      <c r="P170" s="476">
        <f t="shared" si="119"/>
        <v>0</v>
      </c>
      <c r="Q170" s="477">
        <f t="shared" si="171"/>
        <v>0</v>
      </c>
      <c r="R170" s="478" t="str">
        <f t="shared" si="172"/>
        <v/>
      </c>
      <c r="S170" s="479">
        <f t="shared" si="120"/>
        <v>0</v>
      </c>
      <c r="T170" s="480">
        <f t="shared" si="173"/>
        <v>0</v>
      </c>
      <c r="U170" s="467"/>
      <c r="V170" s="481">
        <f t="shared" si="154"/>
        <v>0</v>
      </c>
      <c r="W170" s="477">
        <f t="shared" si="155"/>
        <v>0</v>
      </c>
      <c r="X170" s="466" t="str">
        <f t="shared" si="156"/>
        <v/>
      </c>
      <c r="Y170" s="469">
        <f t="shared" si="124"/>
        <v>0</v>
      </c>
      <c r="Z170" s="482">
        <f t="shared" si="157"/>
        <v>0</v>
      </c>
      <c r="AA170" s="468"/>
      <c r="AB170" s="483"/>
      <c r="AC170" s="483"/>
      <c r="AE170" s="340">
        <f t="shared" si="158"/>
        <v>0</v>
      </c>
      <c r="AF170" s="340"/>
    </row>
    <row r="171" spans="1:32" s="465" customFormat="1" ht="24.75" hidden="1" customHeight="1" outlineLevel="1" x14ac:dyDescent="0.25">
      <c r="A171" s="470">
        <v>168</v>
      </c>
      <c r="B171" s="484"/>
      <c r="C171" s="484"/>
      <c r="D171" s="484"/>
      <c r="E171" s="485"/>
      <c r="F171" s="486"/>
      <c r="G171" s="487"/>
      <c r="H171" s="488"/>
      <c r="I171" s="488"/>
      <c r="J171" s="489"/>
      <c r="K171" s="471">
        <f t="shared" si="116"/>
        <v>0</v>
      </c>
      <c r="L171" s="472">
        <f t="shared" si="169"/>
        <v>0</v>
      </c>
      <c r="M171" s="473">
        <f t="shared" si="170"/>
        <v>0</v>
      </c>
      <c r="N171" s="474" t="str">
        <f t="shared" si="117"/>
        <v/>
      </c>
      <c r="O171" s="475">
        <f t="shared" si="118"/>
        <v>0</v>
      </c>
      <c r="P171" s="476">
        <f t="shared" si="119"/>
        <v>0</v>
      </c>
      <c r="Q171" s="477">
        <f t="shared" si="171"/>
        <v>0</v>
      </c>
      <c r="R171" s="478" t="str">
        <f t="shared" si="172"/>
        <v/>
      </c>
      <c r="S171" s="479">
        <f t="shared" si="120"/>
        <v>0</v>
      </c>
      <c r="T171" s="480">
        <f t="shared" si="173"/>
        <v>0</v>
      </c>
      <c r="U171" s="467"/>
      <c r="V171" s="481">
        <f t="shared" si="154"/>
        <v>0</v>
      </c>
      <c r="W171" s="477">
        <f t="shared" si="155"/>
        <v>0</v>
      </c>
      <c r="X171" s="466" t="str">
        <f t="shared" si="156"/>
        <v/>
      </c>
      <c r="Y171" s="469">
        <f t="shared" si="124"/>
        <v>0</v>
      </c>
      <c r="Z171" s="482">
        <f t="shared" si="157"/>
        <v>0</v>
      </c>
      <c r="AA171" s="468"/>
      <c r="AB171" s="483"/>
      <c r="AC171" s="483"/>
      <c r="AE171" s="340">
        <f t="shared" si="158"/>
        <v>0</v>
      </c>
      <c r="AF171" s="340"/>
    </row>
    <row r="172" spans="1:32" s="465" customFormat="1" ht="24.75" hidden="1" customHeight="1" outlineLevel="1" x14ac:dyDescent="0.25">
      <c r="A172" s="470">
        <v>169</v>
      </c>
      <c r="B172" s="484"/>
      <c r="C172" s="484"/>
      <c r="D172" s="484"/>
      <c r="E172" s="485"/>
      <c r="F172" s="486"/>
      <c r="G172" s="487"/>
      <c r="H172" s="488"/>
      <c r="I172" s="488"/>
      <c r="J172" s="489"/>
      <c r="K172" s="471">
        <f t="shared" si="116"/>
        <v>0</v>
      </c>
      <c r="L172" s="472">
        <f t="shared" si="169"/>
        <v>0</v>
      </c>
      <c r="M172" s="473">
        <f t="shared" si="170"/>
        <v>0</v>
      </c>
      <c r="N172" s="474" t="str">
        <f t="shared" si="117"/>
        <v/>
      </c>
      <c r="O172" s="475">
        <f t="shared" si="118"/>
        <v>0</v>
      </c>
      <c r="P172" s="476">
        <f t="shared" si="119"/>
        <v>0</v>
      </c>
      <c r="Q172" s="477">
        <f t="shared" si="171"/>
        <v>0</v>
      </c>
      <c r="R172" s="478" t="str">
        <f t="shared" si="172"/>
        <v/>
      </c>
      <c r="S172" s="479">
        <f t="shared" si="120"/>
        <v>0</v>
      </c>
      <c r="T172" s="480">
        <f t="shared" si="173"/>
        <v>0</v>
      </c>
      <c r="U172" s="467"/>
      <c r="V172" s="481">
        <f t="shared" si="154"/>
        <v>0</v>
      </c>
      <c r="W172" s="477">
        <f t="shared" si="155"/>
        <v>0</v>
      </c>
      <c r="X172" s="466" t="str">
        <f t="shared" si="156"/>
        <v/>
      </c>
      <c r="Y172" s="469">
        <f t="shared" si="124"/>
        <v>0</v>
      </c>
      <c r="Z172" s="482">
        <f t="shared" si="157"/>
        <v>0</v>
      </c>
      <c r="AA172" s="468"/>
      <c r="AB172" s="483"/>
      <c r="AC172" s="483"/>
      <c r="AE172" s="340">
        <f t="shared" si="158"/>
        <v>0</v>
      </c>
      <c r="AF172" s="340"/>
    </row>
    <row r="173" spans="1:32" s="465" customFormat="1" ht="24.75" hidden="1" customHeight="1" outlineLevel="1" x14ac:dyDescent="0.25">
      <c r="A173" s="470">
        <v>170</v>
      </c>
      <c r="B173" s="484"/>
      <c r="C173" s="484"/>
      <c r="D173" s="484"/>
      <c r="E173" s="485"/>
      <c r="F173" s="486"/>
      <c r="G173" s="487"/>
      <c r="H173" s="488"/>
      <c r="I173" s="488"/>
      <c r="J173" s="489"/>
      <c r="K173" s="471">
        <f t="shared" si="116"/>
        <v>0</v>
      </c>
      <c r="L173" s="472">
        <f t="shared" si="169"/>
        <v>0</v>
      </c>
      <c r="M173" s="473">
        <f t="shared" si="170"/>
        <v>0</v>
      </c>
      <c r="N173" s="474" t="str">
        <f t="shared" si="117"/>
        <v/>
      </c>
      <c r="O173" s="475">
        <f t="shared" si="118"/>
        <v>0</v>
      </c>
      <c r="P173" s="476">
        <f t="shared" si="119"/>
        <v>0</v>
      </c>
      <c r="Q173" s="477">
        <f t="shared" si="171"/>
        <v>0</v>
      </c>
      <c r="R173" s="478" t="str">
        <f t="shared" si="172"/>
        <v/>
      </c>
      <c r="S173" s="479">
        <f t="shared" si="120"/>
        <v>0</v>
      </c>
      <c r="T173" s="480">
        <f t="shared" si="173"/>
        <v>0</v>
      </c>
      <c r="U173" s="467"/>
      <c r="V173" s="481">
        <f t="shared" si="154"/>
        <v>0</v>
      </c>
      <c r="W173" s="477">
        <f t="shared" si="155"/>
        <v>0</v>
      </c>
      <c r="X173" s="466" t="str">
        <f t="shared" si="156"/>
        <v/>
      </c>
      <c r="Y173" s="469">
        <f t="shared" si="124"/>
        <v>0</v>
      </c>
      <c r="Z173" s="482">
        <f t="shared" si="157"/>
        <v>0</v>
      </c>
      <c r="AA173" s="468"/>
      <c r="AB173" s="483"/>
      <c r="AC173" s="483"/>
      <c r="AE173" s="340">
        <f t="shared" si="158"/>
        <v>0</v>
      </c>
      <c r="AF173" s="340"/>
    </row>
    <row r="174" spans="1:32" s="465" customFormat="1" ht="24.75" hidden="1" customHeight="1" outlineLevel="1" x14ac:dyDescent="0.25">
      <c r="A174" s="470">
        <v>171</v>
      </c>
      <c r="B174" s="484"/>
      <c r="C174" s="484"/>
      <c r="D174" s="484"/>
      <c r="E174" s="485"/>
      <c r="F174" s="486"/>
      <c r="G174" s="487"/>
      <c r="H174" s="488"/>
      <c r="I174" s="488"/>
      <c r="J174" s="489"/>
      <c r="K174" s="471">
        <f t="shared" si="116"/>
        <v>0</v>
      </c>
      <c r="L174" s="472">
        <f t="shared" si="169"/>
        <v>0</v>
      </c>
      <c r="M174" s="473">
        <f t="shared" si="170"/>
        <v>0</v>
      </c>
      <c r="N174" s="474" t="str">
        <f t="shared" si="117"/>
        <v/>
      </c>
      <c r="O174" s="475">
        <f t="shared" si="118"/>
        <v>0</v>
      </c>
      <c r="P174" s="476">
        <f t="shared" si="119"/>
        <v>0</v>
      </c>
      <c r="Q174" s="477">
        <f t="shared" si="171"/>
        <v>0</v>
      </c>
      <c r="R174" s="478" t="str">
        <f t="shared" si="172"/>
        <v/>
      </c>
      <c r="S174" s="479">
        <f t="shared" si="120"/>
        <v>0</v>
      </c>
      <c r="T174" s="480">
        <f t="shared" si="173"/>
        <v>0</v>
      </c>
      <c r="U174" s="467"/>
      <c r="V174" s="481">
        <f t="shared" si="154"/>
        <v>0</v>
      </c>
      <c r="W174" s="477">
        <f t="shared" si="155"/>
        <v>0</v>
      </c>
      <c r="X174" s="466" t="str">
        <f t="shared" si="156"/>
        <v/>
      </c>
      <c r="Y174" s="469">
        <f t="shared" si="124"/>
        <v>0</v>
      </c>
      <c r="Z174" s="482">
        <f t="shared" si="157"/>
        <v>0</v>
      </c>
      <c r="AA174" s="468"/>
      <c r="AB174" s="483"/>
      <c r="AC174" s="483"/>
      <c r="AE174" s="340">
        <f t="shared" si="158"/>
        <v>0</v>
      </c>
      <c r="AF174" s="340"/>
    </row>
    <row r="175" spans="1:32" s="465" customFormat="1" ht="24.75" hidden="1" customHeight="1" outlineLevel="1" x14ac:dyDescent="0.25">
      <c r="A175" s="470">
        <v>172</v>
      </c>
      <c r="B175" s="484"/>
      <c r="C175" s="484"/>
      <c r="D175" s="484"/>
      <c r="E175" s="485"/>
      <c r="F175" s="486"/>
      <c r="G175" s="487"/>
      <c r="H175" s="488"/>
      <c r="I175" s="488"/>
      <c r="J175" s="489"/>
      <c r="K175" s="471">
        <f t="shared" si="116"/>
        <v>0</v>
      </c>
      <c r="L175" s="472">
        <f t="shared" si="169"/>
        <v>0</v>
      </c>
      <c r="M175" s="473">
        <f t="shared" si="170"/>
        <v>0</v>
      </c>
      <c r="N175" s="474" t="str">
        <f t="shared" si="117"/>
        <v/>
      </c>
      <c r="O175" s="475">
        <f t="shared" si="118"/>
        <v>0</v>
      </c>
      <c r="P175" s="476">
        <f t="shared" si="119"/>
        <v>0</v>
      </c>
      <c r="Q175" s="477">
        <f t="shared" si="171"/>
        <v>0</v>
      </c>
      <c r="R175" s="478" t="str">
        <f t="shared" si="172"/>
        <v/>
      </c>
      <c r="S175" s="479">
        <f t="shared" si="120"/>
        <v>0</v>
      </c>
      <c r="T175" s="480">
        <f t="shared" si="173"/>
        <v>0</v>
      </c>
      <c r="U175" s="467"/>
      <c r="V175" s="481">
        <f t="shared" si="154"/>
        <v>0</v>
      </c>
      <c r="W175" s="477">
        <f t="shared" si="155"/>
        <v>0</v>
      </c>
      <c r="X175" s="466" t="str">
        <f t="shared" si="156"/>
        <v/>
      </c>
      <c r="Y175" s="469">
        <f t="shared" si="124"/>
        <v>0</v>
      </c>
      <c r="Z175" s="482">
        <f t="shared" si="157"/>
        <v>0</v>
      </c>
      <c r="AA175" s="468"/>
      <c r="AB175" s="483"/>
      <c r="AC175" s="483"/>
      <c r="AE175" s="340">
        <f t="shared" si="158"/>
        <v>0</v>
      </c>
      <c r="AF175" s="340"/>
    </row>
    <row r="176" spans="1:32" s="465" customFormat="1" ht="24.75" hidden="1" customHeight="1" outlineLevel="1" x14ac:dyDescent="0.25">
      <c r="A176" s="470">
        <v>173</v>
      </c>
      <c r="B176" s="484"/>
      <c r="C176" s="484"/>
      <c r="D176" s="484"/>
      <c r="E176" s="485"/>
      <c r="F176" s="486"/>
      <c r="G176" s="487"/>
      <c r="H176" s="488"/>
      <c r="I176" s="488"/>
      <c r="J176" s="489"/>
      <c r="K176" s="471">
        <f t="shared" si="116"/>
        <v>0</v>
      </c>
      <c r="L176" s="472">
        <f t="shared" si="169"/>
        <v>0</v>
      </c>
      <c r="M176" s="473">
        <f t="shared" si="170"/>
        <v>0</v>
      </c>
      <c r="N176" s="474" t="str">
        <f t="shared" si="117"/>
        <v/>
      </c>
      <c r="O176" s="475">
        <f t="shared" si="118"/>
        <v>0</v>
      </c>
      <c r="P176" s="476">
        <f t="shared" si="119"/>
        <v>0</v>
      </c>
      <c r="Q176" s="477">
        <f t="shared" si="171"/>
        <v>0</v>
      </c>
      <c r="R176" s="478" t="str">
        <f t="shared" si="172"/>
        <v/>
      </c>
      <c r="S176" s="479">
        <f t="shared" si="120"/>
        <v>0</v>
      </c>
      <c r="T176" s="480">
        <f t="shared" si="173"/>
        <v>0</v>
      </c>
      <c r="U176" s="467"/>
      <c r="V176" s="481">
        <f t="shared" si="154"/>
        <v>0</v>
      </c>
      <c r="W176" s="477">
        <f t="shared" si="155"/>
        <v>0</v>
      </c>
      <c r="X176" s="466" t="str">
        <f t="shared" si="156"/>
        <v/>
      </c>
      <c r="Y176" s="469">
        <f t="shared" si="124"/>
        <v>0</v>
      </c>
      <c r="Z176" s="482">
        <f t="shared" si="157"/>
        <v>0</v>
      </c>
      <c r="AA176" s="468"/>
      <c r="AB176" s="483"/>
      <c r="AC176" s="483"/>
      <c r="AE176" s="340">
        <f t="shared" si="158"/>
        <v>0</v>
      </c>
      <c r="AF176" s="340"/>
    </row>
    <row r="177" spans="1:32" s="465" customFormat="1" ht="24.75" hidden="1" customHeight="1" outlineLevel="1" x14ac:dyDescent="0.25">
      <c r="A177" s="470">
        <v>174</v>
      </c>
      <c r="B177" s="484"/>
      <c r="C177" s="484"/>
      <c r="D177" s="484"/>
      <c r="E177" s="485"/>
      <c r="F177" s="486"/>
      <c r="G177" s="487"/>
      <c r="H177" s="488"/>
      <c r="I177" s="488"/>
      <c r="J177" s="489"/>
      <c r="K177" s="471">
        <f t="shared" si="116"/>
        <v>0</v>
      </c>
      <c r="L177" s="472">
        <f t="shared" si="169"/>
        <v>0</v>
      </c>
      <c r="M177" s="473">
        <f t="shared" si="170"/>
        <v>0</v>
      </c>
      <c r="N177" s="474" t="str">
        <f t="shared" si="117"/>
        <v/>
      </c>
      <c r="O177" s="475">
        <f t="shared" si="118"/>
        <v>0</v>
      </c>
      <c r="P177" s="476">
        <f t="shared" si="119"/>
        <v>0</v>
      </c>
      <c r="Q177" s="477">
        <f t="shared" si="171"/>
        <v>0</v>
      </c>
      <c r="R177" s="478" t="str">
        <f t="shared" si="172"/>
        <v/>
      </c>
      <c r="S177" s="479">
        <f t="shared" si="120"/>
        <v>0</v>
      </c>
      <c r="T177" s="480">
        <f t="shared" si="173"/>
        <v>0</v>
      </c>
      <c r="U177" s="467"/>
      <c r="V177" s="481">
        <f t="shared" si="154"/>
        <v>0</v>
      </c>
      <c r="W177" s="477">
        <f t="shared" si="155"/>
        <v>0</v>
      </c>
      <c r="X177" s="466" t="str">
        <f t="shared" si="156"/>
        <v/>
      </c>
      <c r="Y177" s="469">
        <f t="shared" si="124"/>
        <v>0</v>
      </c>
      <c r="Z177" s="482">
        <f t="shared" si="157"/>
        <v>0</v>
      </c>
      <c r="AA177" s="468"/>
      <c r="AB177" s="483"/>
      <c r="AC177" s="483"/>
      <c r="AE177" s="340">
        <f t="shared" si="158"/>
        <v>0</v>
      </c>
      <c r="AF177" s="340"/>
    </row>
    <row r="178" spans="1:32" s="465" customFormat="1" ht="24.75" hidden="1" customHeight="1" outlineLevel="1" x14ac:dyDescent="0.25">
      <c r="A178" s="470">
        <v>175</v>
      </c>
      <c r="B178" s="484"/>
      <c r="C178" s="484"/>
      <c r="D178" s="484"/>
      <c r="E178" s="485"/>
      <c r="F178" s="486"/>
      <c r="G178" s="487"/>
      <c r="H178" s="488"/>
      <c r="I178" s="488"/>
      <c r="J178" s="489"/>
      <c r="K178" s="471">
        <f t="shared" si="116"/>
        <v>0</v>
      </c>
      <c r="L178" s="472">
        <f t="shared" si="169"/>
        <v>0</v>
      </c>
      <c r="M178" s="473">
        <f t="shared" si="170"/>
        <v>0</v>
      </c>
      <c r="N178" s="474" t="str">
        <f t="shared" si="117"/>
        <v/>
      </c>
      <c r="O178" s="475">
        <f t="shared" si="118"/>
        <v>0</v>
      </c>
      <c r="P178" s="476">
        <f t="shared" si="119"/>
        <v>0</v>
      </c>
      <c r="Q178" s="477">
        <f t="shared" si="171"/>
        <v>0</v>
      </c>
      <c r="R178" s="478" t="str">
        <f t="shared" si="172"/>
        <v/>
      </c>
      <c r="S178" s="479">
        <f t="shared" si="120"/>
        <v>0</v>
      </c>
      <c r="T178" s="480">
        <f t="shared" si="173"/>
        <v>0</v>
      </c>
      <c r="U178" s="467"/>
      <c r="V178" s="481">
        <f t="shared" si="154"/>
        <v>0</v>
      </c>
      <c r="W178" s="477">
        <f t="shared" si="155"/>
        <v>0</v>
      </c>
      <c r="X178" s="466" t="str">
        <f t="shared" si="156"/>
        <v/>
      </c>
      <c r="Y178" s="469">
        <f t="shared" si="124"/>
        <v>0</v>
      </c>
      <c r="Z178" s="482">
        <f t="shared" si="157"/>
        <v>0</v>
      </c>
      <c r="AA178" s="468"/>
      <c r="AB178" s="483"/>
      <c r="AC178" s="483"/>
      <c r="AE178" s="340">
        <f t="shared" si="158"/>
        <v>0</v>
      </c>
      <c r="AF178" s="340"/>
    </row>
    <row r="179" spans="1:32" s="465" customFormat="1" ht="24.75" hidden="1" customHeight="1" outlineLevel="1" x14ac:dyDescent="0.25">
      <c r="A179" s="470">
        <v>176</v>
      </c>
      <c r="B179" s="484"/>
      <c r="C179" s="484"/>
      <c r="D179" s="484"/>
      <c r="E179" s="485"/>
      <c r="F179" s="486"/>
      <c r="G179" s="487"/>
      <c r="H179" s="488"/>
      <c r="I179" s="488"/>
      <c r="J179" s="489"/>
      <c r="K179" s="471">
        <f t="shared" si="116"/>
        <v>0</v>
      </c>
      <c r="L179" s="472">
        <f t="shared" si="169"/>
        <v>0</v>
      </c>
      <c r="M179" s="473">
        <f t="shared" si="170"/>
        <v>0</v>
      </c>
      <c r="N179" s="474" t="str">
        <f t="shared" si="117"/>
        <v/>
      </c>
      <c r="O179" s="475">
        <f t="shared" si="118"/>
        <v>0</v>
      </c>
      <c r="P179" s="476">
        <f t="shared" si="119"/>
        <v>0</v>
      </c>
      <c r="Q179" s="477">
        <f t="shared" si="171"/>
        <v>0</v>
      </c>
      <c r="R179" s="478" t="str">
        <f t="shared" si="172"/>
        <v/>
      </c>
      <c r="S179" s="479">
        <f t="shared" si="120"/>
        <v>0</v>
      </c>
      <c r="T179" s="480">
        <f t="shared" si="173"/>
        <v>0</v>
      </c>
      <c r="U179" s="467"/>
      <c r="V179" s="481">
        <f t="shared" si="154"/>
        <v>0</v>
      </c>
      <c r="W179" s="477">
        <f t="shared" si="155"/>
        <v>0</v>
      </c>
      <c r="X179" s="466" t="str">
        <f t="shared" si="156"/>
        <v/>
      </c>
      <c r="Y179" s="469">
        <f t="shared" si="124"/>
        <v>0</v>
      </c>
      <c r="Z179" s="482">
        <f t="shared" si="157"/>
        <v>0</v>
      </c>
      <c r="AA179" s="468"/>
      <c r="AB179" s="483"/>
      <c r="AC179" s="483"/>
      <c r="AE179" s="340">
        <f t="shared" si="158"/>
        <v>0</v>
      </c>
      <c r="AF179" s="340"/>
    </row>
    <row r="180" spans="1:32" s="465" customFormat="1" ht="24.75" hidden="1" customHeight="1" outlineLevel="1" x14ac:dyDescent="0.25">
      <c r="A180" s="470">
        <v>177</v>
      </c>
      <c r="B180" s="484"/>
      <c r="C180" s="484"/>
      <c r="D180" s="484"/>
      <c r="E180" s="485"/>
      <c r="F180" s="486"/>
      <c r="G180" s="487"/>
      <c r="H180" s="488"/>
      <c r="I180" s="488"/>
      <c r="J180" s="489"/>
      <c r="K180" s="471">
        <f t="shared" si="116"/>
        <v>0</v>
      </c>
      <c r="L180" s="472">
        <f t="shared" si="169"/>
        <v>0</v>
      </c>
      <c r="M180" s="473">
        <f t="shared" si="170"/>
        <v>0</v>
      </c>
      <c r="N180" s="474" t="str">
        <f t="shared" si="117"/>
        <v/>
      </c>
      <c r="O180" s="475">
        <f t="shared" si="118"/>
        <v>0</v>
      </c>
      <c r="P180" s="476">
        <f t="shared" si="119"/>
        <v>0</v>
      </c>
      <c r="Q180" s="477">
        <f t="shared" si="171"/>
        <v>0</v>
      </c>
      <c r="R180" s="478" t="str">
        <f t="shared" si="172"/>
        <v/>
      </c>
      <c r="S180" s="479">
        <f t="shared" si="120"/>
        <v>0</v>
      </c>
      <c r="T180" s="480">
        <f t="shared" si="173"/>
        <v>0</v>
      </c>
      <c r="U180" s="467"/>
      <c r="V180" s="481">
        <f t="shared" si="154"/>
        <v>0</v>
      </c>
      <c r="W180" s="477">
        <f t="shared" si="155"/>
        <v>0</v>
      </c>
      <c r="X180" s="466" t="str">
        <f t="shared" si="156"/>
        <v/>
      </c>
      <c r="Y180" s="469">
        <f t="shared" si="124"/>
        <v>0</v>
      </c>
      <c r="Z180" s="482">
        <f t="shared" si="157"/>
        <v>0</v>
      </c>
      <c r="AA180" s="468"/>
      <c r="AB180" s="483"/>
      <c r="AC180" s="483"/>
      <c r="AE180" s="340">
        <f t="shared" si="158"/>
        <v>0</v>
      </c>
      <c r="AF180" s="340"/>
    </row>
    <row r="181" spans="1:32" s="465" customFormat="1" ht="24.75" hidden="1" customHeight="1" outlineLevel="1" x14ac:dyDescent="0.25">
      <c r="A181" s="470">
        <v>178</v>
      </c>
      <c r="B181" s="484"/>
      <c r="C181" s="484"/>
      <c r="D181" s="484"/>
      <c r="E181" s="485"/>
      <c r="F181" s="486"/>
      <c r="G181" s="487"/>
      <c r="H181" s="488"/>
      <c r="I181" s="488"/>
      <c r="J181" s="489"/>
      <c r="K181" s="471">
        <f t="shared" si="116"/>
        <v>0</v>
      </c>
      <c r="L181" s="472">
        <f t="shared" si="169"/>
        <v>0</v>
      </c>
      <c r="M181" s="473">
        <f t="shared" si="170"/>
        <v>0</v>
      </c>
      <c r="N181" s="474" t="str">
        <f t="shared" si="117"/>
        <v/>
      </c>
      <c r="O181" s="475">
        <f t="shared" si="118"/>
        <v>0</v>
      </c>
      <c r="P181" s="476">
        <f t="shared" si="119"/>
        <v>0</v>
      </c>
      <c r="Q181" s="477">
        <f t="shared" si="171"/>
        <v>0</v>
      </c>
      <c r="R181" s="478" t="str">
        <f t="shared" si="172"/>
        <v/>
      </c>
      <c r="S181" s="479">
        <f t="shared" si="120"/>
        <v>0</v>
      </c>
      <c r="T181" s="480">
        <f t="shared" si="173"/>
        <v>0</v>
      </c>
      <c r="U181" s="467"/>
      <c r="V181" s="481">
        <f t="shared" si="154"/>
        <v>0</v>
      </c>
      <c r="W181" s="477">
        <f t="shared" si="155"/>
        <v>0</v>
      </c>
      <c r="X181" s="466" t="str">
        <f t="shared" si="156"/>
        <v/>
      </c>
      <c r="Y181" s="469">
        <f t="shared" si="124"/>
        <v>0</v>
      </c>
      <c r="Z181" s="482">
        <f t="shared" si="157"/>
        <v>0</v>
      </c>
      <c r="AA181" s="468"/>
      <c r="AB181" s="483"/>
      <c r="AC181" s="483"/>
      <c r="AE181" s="340">
        <f t="shared" si="158"/>
        <v>0</v>
      </c>
      <c r="AF181" s="340"/>
    </row>
    <row r="182" spans="1:32" s="465" customFormat="1" ht="24.75" hidden="1" customHeight="1" outlineLevel="1" x14ac:dyDescent="0.25">
      <c r="A182" s="470">
        <v>179</v>
      </c>
      <c r="B182" s="484"/>
      <c r="C182" s="484"/>
      <c r="D182" s="484"/>
      <c r="E182" s="485"/>
      <c r="F182" s="486"/>
      <c r="G182" s="487"/>
      <c r="H182" s="488"/>
      <c r="I182" s="488"/>
      <c r="J182" s="489"/>
      <c r="K182" s="471">
        <f t="shared" si="116"/>
        <v>0</v>
      </c>
      <c r="L182" s="472">
        <f t="shared" si="169"/>
        <v>0</v>
      </c>
      <c r="M182" s="473">
        <f t="shared" si="170"/>
        <v>0</v>
      </c>
      <c r="N182" s="474" t="str">
        <f t="shared" si="117"/>
        <v/>
      </c>
      <c r="O182" s="475">
        <f t="shared" si="118"/>
        <v>0</v>
      </c>
      <c r="P182" s="476">
        <f t="shared" si="119"/>
        <v>0</v>
      </c>
      <c r="Q182" s="477">
        <f t="shared" si="171"/>
        <v>0</v>
      </c>
      <c r="R182" s="478" t="str">
        <f t="shared" si="172"/>
        <v/>
      </c>
      <c r="S182" s="479">
        <f t="shared" si="120"/>
        <v>0</v>
      </c>
      <c r="T182" s="480">
        <f t="shared" si="173"/>
        <v>0</v>
      </c>
      <c r="U182" s="467"/>
      <c r="V182" s="481">
        <f t="shared" si="154"/>
        <v>0</v>
      </c>
      <c r="W182" s="477">
        <f t="shared" si="155"/>
        <v>0</v>
      </c>
      <c r="X182" s="466" t="str">
        <f t="shared" si="156"/>
        <v/>
      </c>
      <c r="Y182" s="469">
        <f t="shared" si="124"/>
        <v>0</v>
      </c>
      <c r="Z182" s="482">
        <f t="shared" si="157"/>
        <v>0</v>
      </c>
      <c r="AA182" s="468"/>
      <c r="AB182" s="483"/>
      <c r="AC182" s="483"/>
      <c r="AE182" s="340">
        <f t="shared" si="158"/>
        <v>0</v>
      </c>
      <c r="AF182" s="340"/>
    </row>
    <row r="183" spans="1:32" s="465" customFormat="1" ht="24.75" hidden="1" customHeight="1" outlineLevel="1" x14ac:dyDescent="0.25">
      <c r="A183" s="470">
        <v>180</v>
      </c>
      <c r="B183" s="484"/>
      <c r="C183" s="484"/>
      <c r="D183" s="484"/>
      <c r="E183" s="485"/>
      <c r="F183" s="486"/>
      <c r="G183" s="487"/>
      <c r="H183" s="488"/>
      <c r="I183" s="488"/>
      <c r="J183" s="489"/>
      <c r="K183" s="471">
        <f t="shared" si="116"/>
        <v>0</v>
      </c>
      <c r="L183" s="472">
        <f t="shared" si="169"/>
        <v>0</v>
      </c>
      <c r="M183" s="473">
        <f t="shared" si="170"/>
        <v>0</v>
      </c>
      <c r="N183" s="474" t="str">
        <f t="shared" si="117"/>
        <v/>
      </c>
      <c r="O183" s="475">
        <f t="shared" si="118"/>
        <v>0</v>
      </c>
      <c r="P183" s="476">
        <f t="shared" si="119"/>
        <v>0</v>
      </c>
      <c r="Q183" s="477">
        <f t="shared" si="171"/>
        <v>0</v>
      </c>
      <c r="R183" s="478" t="str">
        <f t="shared" si="172"/>
        <v/>
      </c>
      <c r="S183" s="479">
        <f t="shared" si="120"/>
        <v>0</v>
      </c>
      <c r="T183" s="480">
        <f t="shared" si="173"/>
        <v>0</v>
      </c>
      <c r="U183" s="467"/>
      <c r="V183" s="481">
        <f t="shared" si="154"/>
        <v>0</v>
      </c>
      <c r="W183" s="477">
        <f t="shared" si="155"/>
        <v>0</v>
      </c>
      <c r="X183" s="466" t="str">
        <f t="shared" si="156"/>
        <v/>
      </c>
      <c r="Y183" s="469">
        <f t="shared" si="124"/>
        <v>0</v>
      </c>
      <c r="Z183" s="482">
        <f t="shared" si="157"/>
        <v>0</v>
      </c>
      <c r="AA183" s="468"/>
      <c r="AB183" s="483"/>
      <c r="AC183" s="483"/>
      <c r="AE183" s="340">
        <f t="shared" si="158"/>
        <v>0</v>
      </c>
      <c r="AF183" s="340"/>
    </row>
    <row r="184" spans="1:32" s="465" customFormat="1" ht="24.75" hidden="1" customHeight="1" outlineLevel="1" x14ac:dyDescent="0.25">
      <c r="A184" s="470">
        <v>181</v>
      </c>
      <c r="B184" s="484"/>
      <c r="C184" s="484"/>
      <c r="D184" s="484"/>
      <c r="E184" s="485"/>
      <c r="F184" s="486"/>
      <c r="G184" s="487"/>
      <c r="H184" s="488"/>
      <c r="I184" s="488"/>
      <c r="J184" s="489"/>
      <c r="K184" s="471">
        <f t="shared" si="116"/>
        <v>0</v>
      </c>
      <c r="L184" s="472">
        <f t="shared" si="169"/>
        <v>0</v>
      </c>
      <c r="M184" s="473">
        <f t="shared" si="170"/>
        <v>0</v>
      </c>
      <c r="N184" s="474" t="str">
        <f t="shared" si="117"/>
        <v/>
      </c>
      <c r="O184" s="475">
        <f t="shared" si="118"/>
        <v>0</v>
      </c>
      <c r="P184" s="476">
        <f t="shared" si="119"/>
        <v>0</v>
      </c>
      <c r="Q184" s="477">
        <f t="shared" si="171"/>
        <v>0</v>
      </c>
      <c r="R184" s="478" t="str">
        <f t="shared" si="172"/>
        <v/>
      </c>
      <c r="S184" s="479">
        <f t="shared" si="120"/>
        <v>0</v>
      </c>
      <c r="T184" s="480">
        <f t="shared" si="173"/>
        <v>0</v>
      </c>
      <c r="U184" s="467"/>
      <c r="V184" s="481">
        <f t="shared" si="154"/>
        <v>0</v>
      </c>
      <c r="W184" s="477">
        <f t="shared" si="155"/>
        <v>0</v>
      </c>
      <c r="X184" s="466" t="str">
        <f t="shared" si="156"/>
        <v/>
      </c>
      <c r="Y184" s="469">
        <f t="shared" si="124"/>
        <v>0</v>
      </c>
      <c r="Z184" s="482">
        <f t="shared" si="157"/>
        <v>0</v>
      </c>
      <c r="AA184" s="468"/>
      <c r="AB184" s="483"/>
      <c r="AC184" s="483"/>
      <c r="AE184" s="340">
        <f t="shared" si="158"/>
        <v>0</v>
      </c>
      <c r="AF184" s="340"/>
    </row>
    <row r="185" spans="1:32" s="465" customFormat="1" ht="24.75" hidden="1" customHeight="1" outlineLevel="1" x14ac:dyDescent="0.25">
      <c r="A185" s="470">
        <v>182</v>
      </c>
      <c r="B185" s="484"/>
      <c r="C185" s="484"/>
      <c r="D185" s="484"/>
      <c r="E185" s="485"/>
      <c r="F185" s="486"/>
      <c r="G185" s="487"/>
      <c r="H185" s="488"/>
      <c r="I185" s="488"/>
      <c r="J185" s="489"/>
      <c r="K185" s="471">
        <f t="shared" si="116"/>
        <v>0</v>
      </c>
      <c r="L185" s="472">
        <f t="shared" si="169"/>
        <v>0</v>
      </c>
      <c r="M185" s="473">
        <f t="shared" si="170"/>
        <v>0</v>
      </c>
      <c r="N185" s="474" t="str">
        <f t="shared" si="117"/>
        <v/>
      </c>
      <c r="O185" s="475">
        <f t="shared" si="118"/>
        <v>0</v>
      </c>
      <c r="P185" s="476">
        <f t="shared" si="119"/>
        <v>0</v>
      </c>
      <c r="Q185" s="477">
        <f t="shared" si="171"/>
        <v>0</v>
      </c>
      <c r="R185" s="478" t="str">
        <f t="shared" si="172"/>
        <v/>
      </c>
      <c r="S185" s="479">
        <f t="shared" si="120"/>
        <v>0</v>
      </c>
      <c r="T185" s="480">
        <f t="shared" si="173"/>
        <v>0</v>
      </c>
      <c r="U185" s="467"/>
      <c r="V185" s="481">
        <f t="shared" si="154"/>
        <v>0</v>
      </c>
      <c r="W185" s="477">
        <f t="shared" si="155"/>
        <v>0</v>
      </c>
      <c r="X185" s="466" t="str">
        <f t="shared" si="156"/>
        <v/>
      </c>
      <c r="Y185" s="469">
        <f t="shared" si="124"/>
        <v>0</v>
      </c>
      <c r="Z185" s="482">
        <f t="shared" si="157"/>
        <v>0</v>
      </c>
      <c r="AA185" s="468"/>
      <c r="AB185" s="483"/>
      <c r="AC185" s="483"/>
      <c r="AE185" s="340">
        <f t="shared" si="158"/>
        <v>0</v>
      </c>
      <c r="AF185" s="340"/>
    </row>
    <row r="186" spans="1:32" s="465" customFormat="1" ht="24.75" hidden="1" customHeight="1" outlineLevel="1" x14ac:dyDescent="0.25">
      <c r="A186" s="470">
        <v>183</v>
      </c>
      <c r="B186" s="484"/>
      <c r="C186" s="484"/>
      <c r="D186" s="484"/>
      <c r="E186" s="485"/>
      <c r="F186" s="486"/>
      <c r="G186" s="487"/>
      <c r="H186" s="488"/>
      <c r="I186" s="488"/>
      <c r="J186" s="489"/>
      <c r="K186" s="471">
        <f t="shared" si="116"/>
        <v>0</v>
      </c>
      <c r="L186" s="472">
        <f t="shared" si="169"/>
        <v>0</v>
      </c>
      <c r="M186" s="473">
        <f t="shared" si="170"/>
        <v>0</v>
      </c>
      <c r="N186" s="474" t="str">
        <f t="shared" si="117"/>
        <v/>
      </c>
      <c r="O186" s="475">
        <f t="shared" si="118"/>
        <v>0</v>
      </c>
      <c r="P186" s="476">
        <f t="shared" si="119"/>
        <v>0</v>
      </c>
      <c r="Q186" s="477">
        <f t="shared" si="171"/>
        <v>0</v>
      </c>
      <c r="R186" s="478" t="str">
        <f t="shared" si="172"/>
        <v/>
      </c>
      <c r="S186" s="479">
        <f t="shared" si="120"/>
        <v>0</v>
      </c>
      <c r="T186" s="480">
        <f t="shared" si="173"/>
        <v>0</v>
      </c>
      <c r="U186" s="467"/>
      <c r="V186" s="481">
        <f t="shared" si="154"/>
        <v>0</v>
      </c>
      <c r="W186" s="477">
        <f t="shared" si="155"/>
        <v>0</v>
      </c>
      <c r="X186" s="466" t="str">
        <f t="shared" si="156"/>
        <v/>
      </c>
      <c r="Y186" s="469">
        <f t="shared" si="124"/>
        <v>0</v>
      </c>
      <c r="Z186" s="482">
        <f t="shared" si="157"/>
        <v>0</v>
      </c>
      <c r="AA186" s="468"/>
      <c r="AB186" s="483"/>
      <c r="AC186" s="483"/>
      <c r="AE186" s="340">
        <f t="shared" si="158"/>
        <v>0</v>
      </c>
      <c r="AF186" s="340"/>
    </row>
    <row r="187" spans="1:32" s="465" customFormat="1" ht="24.75" hidden="1" customHeight="1" outlineLevel="1" x14ac:dyDescent="0.25">
      <c r="A187" s="470">
        <v>184</v>
      </c>
      <c r="B187" s="484"/>
      <c r="C187" s="484"/>
      <c r="D187" s="484"/>
      <c r="E187" s="485"/>
      <c r="F187" s="486"/>
      <c r="G187" s="487"/>
      <c r="H187" s="488"/>
      <c r="I187" s="488"/>
      <c r="J187" s="489"/>
      <c r="K187" s="471">
        <f t="shared" si="116"/>
        <v>0</v>
      </c>
      <c r="L187" s="472">
        <f t="shared" si="169"/>
        <v>0</v>
      </c>
      <c r="M187" s="473">
        <f t="shared" si="170"/>
        <v>0</v>
      </c>
      <c r="N187" s="474" t="str">
        <f t="shared" si="117"/>
        <v/>
      </c>
      <c r="O187" s="475">
        <f t="shared" si="118"/>
        <v>0</v>
      </c>
      <c r="P187" s="476">
        <f t="shared" si="119"/>
        <v>0</v>
      </c>
      <c r="Q187" s="477">
        <f t="shared" si="171"/>
        <v>0</v>
      </c>
      <c r="R187" s="478" t="str">
        <f t="shared" si="172"/>
        <v/>
      </c>
      <c r="S187" s="479">
        <f t="shared" si="120"/>
        <v>0</v>
      </c>
      <c r="T187" s="480">
        <f t="shared" si="173"/>
        <v>0</v>
      </c>
      <c r="U187" s="467"/>
      <c r="V187" s="481">
        <f t="shared" si="154"/>
        <v>0</v>
      </c>
      <c r="W187" s="477">
        <f t="shared" si="155"/>
        <v>0</v>
      </c>
      <c r="X187" s="466" t="str">
        <f t="shared" si="156"/>
        <v/>
      </c>
      <c r="Y187" s="469">
        <f t="shared" si="124"/>
        <v>0</v>
      </c>
      <c r="Z187" s="482">
        <f t="shared" si="157"/>
        <v>0</v>
      </c>
      <c r="AA187" s="468"/>
      <c r="AB187" s="483"/>
      <c r="AC187" s="483"/>
      <c r="AE187" s="340">
        <f t="shared" si="158"/>
        <v>0</v>
      </c>
      <c r="AF187" s="340"/>
    </row>
    <row r="188" spans="1:32" s="465" customFormat="1" ht="24.75" hidden="1" customHeight="1" outlineLevel="1" x14ac:dyDescent="0.25">
      <c r="A188" s="470">
        <v>185</v>
      </c>
      <c r="B188" s="484"/>
      <c r="C188" s="484"/>
      <c r="D188" s="484"/>
      <c r="E188" s="485"/>
      <c r="F188" s="486"/>
      <c r="G188" s="487"/>
      <c r="H188" s="488"/>
      <c r="I188" s="488"/>
      <c r="J188" s="489"/>
      <c r="K188" s="471">
        <f t="shared" si="116"/>
        <v>0</v>
      </c>
      <c r="L188" s="472">
        <f t="shared" si="169"/>
        <v>0</v>
      </c>
      <c r="M188" s="473">
        <f t="shared" si="170"/>
        <v>0</v>
      </c>
      <c r="N188" s="474" t="str">
        <f t="shared" si="117"/>
        <v/>
      </c>
      <c r="O188" s="475">
        <f t="shared" si="118"/>
        <v>0</v>
      </c>
      <c r="P188" s="476">
        <f t="shared" si="119"/>
        <v>0</v>
      </c>
      <c r="Q188" s="477">
        <f t="shared" si="171"/>
        <v>0</v>
      </c>
      <c r="R188" s="478" t="str">
        <f t="shared" si="172"/>
        <v/>
      </c>
      <c r="S188" s="479">
        <f t="shared" si="120"/>
        <v>0</v>
      </c>
      <c r="T188" s="480">
        <f t="shared" si="173"/>
        <v>0</v>
      </c>
      <c r="U188" s="467"/>
      <c r="V188" s="481">
        <f t="shared" si="154"/>
        <v>0</v>
      </c>
      <c r="W188" s="477">
        <f t="shared" si="155"/>
        <v>0</v>
      </c>
      <c r="X188" s="466" t="str">
        <f t="shared" si="156"/>
        <v/>
      </c>
      <c r="Y188" s="469">
        <f t="shared" si="124"/>
        <v>0</v>
      </c>
      <c r="Z188" s="482">
        <f t="shared" si="157"/>
        <v>0</v>
      </c>
      <c r="AA188" s="468"/>
      <c r="AB188" s="483"/>
      <c r="AC188" s="483"/>
      <c r="AE188" s="340">
        <f t="shared" si="158"/>
        <v>0</v>
      </c>
      <c r="AF188" s="340"/>
    </row>
    <row r="189" spans="1:32" s="465" customFormat="1" ht="24.75" hidden="1" customHeight="1" outlineLevel="1" x14ac:dyDescent="0.25">
      <c r="A189" s="470">
        <v>186</v>
      </c>
      <c r="B189" s="484"/>
      <c r="C189" s="484"/>
      <c r="D189" s="484"/>
      <c r="E189" s="485"/>
      <c r="F189" s="486"/>
      <c r="G189" s="487"/>
      <c r="H189" s="488"/>
      <c r="I189" s="488"/>
      <c r="J189" s="489"/>
      <c r="K189" s="471">
        <f t="shared" si="116"/>
        <v>0</v>
      </c>
      <c r="L189" s="472">
        <f t="shared" si="169"/>
        <v>0</v>
      </c>
      <c r="M189" s="473">
        <f t="shared" si="170"/>
        <v>0</v>
      </c>
      <c r="N189" s="474" t="str">
        <f t="shared" si="117"/>
        <v/>
      </c>
      <c r="O189" s="475">
        <f t="shared" si="118"/>
        <v>0</v>
      </c>
      <c r="P189" s="476">
        <f t="shared" si="119"/>
        <v>0</v>
      </c>
      <c r="Q189" s="477">
        <f t="shared" si="171"/>
        <v>0</v>
      </c>
      <c r="R189" s="478" t="str">
        <f t="shared" si="172"/>
        <v/>
      </c>
      <c r="S189" s="479">
        <f t="shared" si="120"/>
        <v>0</v>
      </c>
      <c r="T189" s="480">
        <f t="shared" si="173"/>
        <v>0</v>
      </c>
      <c r="U189" s="467"/>
      <c r="V189" s="481">
        <f t="shared" si="154"/>
        <v>0</v>
      </c>
      <c r="W189" s="477">
        <f t="shared" si="155"/>
        <v>0</v>
      </c>
      <c r="X189" s="466" t="str">
        <f t="shared" si="156"/>
        <v/>
      </c>
      <c r="Y189" s="469">
        <f t="shared" si="124"/>
        <v>0</v>
      </c>
      <c r="Z189" s="482">
        <f t="shared" si="157"/>
        <v>0</v>
      </c>
      <c r="AA189" s="468"/>
      <c r="AB189" s="483"/>
      <c r="AC189" s="483"/>
      <c r="AE189" s="340">
        <f t="shared" si="158"/>
        <v>0</v>
      </c>
      <c r="AF189" s="340"/>
    </row>
    <row r="190" spans="1:32" s="465" customFormat="1" ht="24.75" hidden="1" customHeight="1" outlineLevel="1" x14ac:dyDescent="0.25">
      <c r="A190" s="470">
        <v>187</v>
      </c>
      <c r="B190" s="484"/>
      <c r="C190" s="484"/>
      <c r="D190" s="484"/>
      <c r="E190" s="485"/>
      <c r="F190" s="486"/>
      <c r="G190" s="487"/>
      <c r="H190" s="488"/>
      <c r="I190" s="488"/>
      <c r="J190" s="489"/>
      <c r="K190" s="471">
        <f t="shared" si="116"/>
        <v>0</v>
      </c>
      <c r="L190" s="472">
        <f t="shared" si="169"/>
        <v>0</v>
      </c>
      <c r="M190" s="473">
        <f t="shared" si="170"/>
        <v>0</v>
      </c>
      <c r="N190" s="474" t="str">
        <f t="shared" si="117"/>
        <v/>
      </c>
      <c r="O190" s="475">
        <f t="shared" si="118"/>
        <v>0</v>
      </c>
      <c r="P190" s="476">
        <f t="shared" si="119"/>
        <v>0</v>
      </c>
      <c r="Q190" s="477">
        <f t="shared" si="171"/>
        <v>0</v>
      </c>
      <c r="R190" s="478" t="str">
        <f t="shared" si="172"/>
        <v/>
      </c>
      <c r="S190" s="479">
        <f t="shared" si="120"/>
        <v>0</v>
      </c>
      <c r="T190" s="480">
        <f t="shared" si="173"/>
        <v>0</v>
      </c>
      <c r="U190" s="467"/>
      <c r="V190" s="481">
        <f t="shared" si="154"/>
        <v>0</v>
      </c>
      <c r="W190" s="477">
        <f t="shared" si="155"/>
        <v>0</v>
      </c>
      <c r="X190" s="466" t="str">
        <f t="shared" si="156"/>
        <v/>
      </c>
      <c r="Y190" s="469">
        <f t="shared" si="124"/>
        <v>0</v>
      </c>
      <c r="Z190" s="482">
        <f t="shared" si="157"/>
        <v>0</v>
      </c>
      <c r="AA190" s="468"/>
      <c r="AB190" s="483"/>
      <c r="AC190" s="483"/>
      <c r="AE190" s="340">
        <f t="shared" si="158"/>
        <v>0</v>
      </c>
      <c r="AF190" s="340"/>
    </row>
    <row r="191" spans="1:32" s="465" customFormat="1" ht="24.75" hidden="1" customHeight="1" outlineLevel="1" x14ac:dyDescent="0.25">
      <c r="A191" s="470">
        <v>188</v>
      </c>
      <c r="B191" s="484"/>
      <c r="C191" s="484"/>
      <c r="D191" s="484"/>
      <c r="E191" s="485"/>
      <c r="F191" s="486"/>
      <c r="G191" s="487"/>
      <c r="H191" s="488"/>
      <c r="I191" s="488"/>
      <c r="J191" s="489"/>
      <c r="K191" s="471">
        <f t="shared" si="116"/>
        <v>0</v>
      </c>
      <c r="L191" s="472">
        <f t="shared" si="169"/>
        <v>0</v>
      </c>
      <c r="M191" s="473">
        <f t="shared" si="170"/>
        <v>0</v>
      </c>
      <c r="N191" s="474" t="str">
        <f t="shared" si="117"/>
        <v/>
      </c>
      <c r="O191" s="475">
        <f t="shared" si="118"/>
        <v>0</v>
      </c>
      <c r="P191" s="476">
        <f t="shared" si="119"/>
        <v>0</v>
      </c>
      <c r="Q191" s="477">
        <f t="shared" si="171"/>
        <v>0</v>
      </c>
      <c r="R191" s="478" t="str">
        <f t="shared" si="172"/>
        <v/>
      </c>
      <c r="S191" s="479">
        <f t="shared" si="120"/>
        <v>0</v>
      </c>
      <c r="T191" s="480">
        <f t="shared" si="173"/>
        <v>0</v>
      </c>
      <c r="U191" s="467"/>
      <c r="V191" s="481">
        <f t="shared" si="154"/>
        <v>0</v>
      </c>
      <c r="W191" s="477">
        <f t="shared" si="155"/>
        <v>0</v>
      </c>
      <c r="X191" s="466" t="str">
        <f t="shared" si="156"/>
        <v/>
      </c>
      <c r="Y191" s="469">
        <f t="shared" si="124"/>
        <v>0</v>
      </c>
      <c r="Z191" s="482">
        <f t="shared" si="157"/>
        <v>0</v>
      </c>
      <c r="AA191" s="468"/>
      <c r="AB191" s="483"/>
      <c r="AC191" s="483"/>
      <c r="AE191" s="340">
        <f t="shared" si="158"/>
        <v>0</v>
      </c>
      <c r="AF191" s="340"/>
    </row>
    <row r="192" spans="1:32" s="465" customFormat="1" ht="24.75" hidden="1" customHeight="1" outlineLevel="1" x14ac:dyDescent="0.25">
      <c r="A192" s="470">
        <v>189</v>
      </c>
      <c r="B192" s="484"/>
      <c r="C192" s="484"/>
      <c r="D192" s="484"/>
      <c r="E192" s="485"/>
      <c r="F192" s="486"/>
      <c r="G192" s="487"/>
      <c r="H192" s="488"/>
      <c r="I192" s="488"/>
      <c r="J192" s="489"/>
      <c r="K192" s="471">
        <f t="shared" si="116"/>
        <v>0</v>
      </c>
      <c r="L192" s="472">
        <f t="shared" si="169"/>
        <v>0</v>
      </c>
      <c r="M192" s="473">
        <f t="shared" si="170"/>
        <v>0</v>
      </c>
      <c r="N192" s="474" t="str">
        <f t="shared" si="117"/>
        <v/>
      </c>
      <c r="O192" s="475">
        <f t="shared" si="118"/>
        <v>0</v>
      </c>
      <c r="P192" s="476">
        <f t="shared" si="119"/>
        <v>0</v>
      </c>
      <c r="Q192" s="477">
        <f t="shared" si="171"/>
        <v>0</v>
      </c>
      <c r="R192" s="478" t="str">
        <f t="shared" si="172"/>
        <v/>
      </c>
      <c r="S192" s="479">
        <f t="shared" si="120"/>
        <v>0</v>
      </c>
      <c r="T192" s="480">
        <f t="shared" si="173"/>
        <v>0</v>
      </c>
      <c r="U192" s="467"/>
      <c r="V192" s="481">
        <f t="shared" si="154"/>
        <v>0</v>
      </c>
      <c r="W192" s="477">
        <f t="shared" si="155"/>
        <v>0</v>
      </c>
      <c r="X192" s="466" t="str">
        <f t="shared" si="156"/>
        <v/>
      </c>
      <c r="Y192" s="469">
        <f t="shared" si="124"/>
        <v>0</v>
      </c>
      <c r="Z192" s="482">
        <f t="shared" si="157"/>
        <v>0</v>
      </c>
      <c r="AA192" s="468"/>
      <c r="AB192" s="483"/>
      <c r="AC192" s="483"/>
      <c r="AE192" s="340">
        <f t="shared" si="158"/>
        <v>0</v>
      </c>
      <c r="AF192" s="340"/>
    </row>
    <row r="193" spans="1:32" s="465" customFormat="1" ht="24.75" hidden="1" customHeight="1" outlineLevel="1" x14ac:dyDescent="0.25">
      <c r="A193" s="470">
        <v>190</v>
      </c>
      <c r="B193" s="484"/>
      <c r="C193" s="484"/>
      <c r="D193" s="484"/>
      <c r="E193" s="485"/>
      <c r="F193" s="486"/>
      <c r="G193" s="487"/>
      <c r="H193" s="488"/>
      <c r="I193" s="488"/>
      <c r="J193" s="489"/>
      <c r="K193" s="471">
        <f t="shared" si="116"/>
        <v>0</v>
      </c>
      <c r="L193" s="472">
        <f t="shared" si="169"/>
        <v>0</v>
      </c>
      <c r="M193" s="473">
        <f t="shared" si="170"/>
        <v>0</v>
      </c>
      <c r="N193" s="474" t="str">
        <f t="shared" si="117"/>
        <v/>
      </c>
      <c r="O193" s="475">
        <f t="shared" si="118"/>
        <v>0</v>
      </c>
      <c r="P193" s="476">
        <f t="shared" si="119"/>
        <v>0</v>
      </c>
      <c r="Q193" s="477">
        <f t="shared" si="171"/>
        <v>0</v>
      </c>
      <c r="R193" s="478" t="str">
        <f t="shared" si="172"/>
        <v/>
      </c>
      <c r="S193" s="479">
        <f t="shared" si="120"/>
        <v>0</v>
      </c>
      <c r="T193" s="480">
        <f t="shared" si="173"/>
        <v>0</v>
      </c>
      <c r="U193" s="467"/>
      <c r="V193" s="481">
        <f t="shared" si="154"/>
        <v>0</v>
      </c>
      <c r="W193" s="477">
        <f t="shared" si="155"/>
        <v>0</v>
      </c>
      <c r="X193" s="466" t="str">
        <f t="shared" si="156"/>
        <v/>
      </c>
      <c r="Y193" s="469">
        <f t="shared" si="124"/>
        <v>0</v>
      </c>
      <c r="Z193" s="482">
        <f t="shared" si="157"/>
        <v>0</v>
      </c>
      <c r="AA193" s="468"/>
      <c r="AB193" s="483"/>
      <c r="AC193" s="483"/>
      <c r="AE193" s="340">
        <f t="shared" si="158"/>
        <v>0</v>
      </c>
      <c r="AF193" s="340"/>
    </row>
    <row r="194" spans="1:32" s="465" customFormat="1" ht="24.75" hidden="1" customHeight="1" outlineLevel="1" x14ac:dyDescent="0.25">
      <c r="A194" s="470">
        <v>191</v>
      </c>
      <c r="B194" s="484"/>
      <c r="C194" s="484"/>
      <c r="D194" s="484"/>
      <c r="E194" s="485"/>
      <c r="F194" s="486"/>
      <c r="G194" s="487"/>
      <c r="H194" s="488"/>
      <c r="I194" s="488"/>
      <c r="J194" s="489"/>
      <c r="K194" s="471">
        <f t="shared" si="116"/>
        <v>0</v>
      </c>
      <c r="L194" s="472">
        <f t="shared" si="169"/>
        <v>0</v>
      </c>
      <c r="M194" s="473">
        <f t="shared" si="170"/>
        <v>0</v>
      </c>
      <c r="N194" s="474" t="str">
        <f t="shared" si="117"/>
        <v/>
      </c>
      <c r="O194" s="475">
        <f t="shared" si="118"/>
        <v>0</v>
      </c>
      <c r="P194" s="476">
        <f t="shared" si="119"/>
        <v>0</v>
      </c>
      <c r="Q194" s="477">
        <f t="shared" si="171"/>
        <v>0</v>
      </c>
      <c r="R194" s="478" t="str">
        <f t="shared" si="172"/>
        <v/>
      </c>
      <c r="S194" s="479">
        <f t="shared" si="120"/>
        <v>0</v>
      </c>
      <c r="T194" s="480">
        <f t="shared" si="173"/>
        <v>0</v>
      </c>
      <c r="U194" s="467"/>
      <c r="V194" s="481">
        <f t="shared" si="154"/>
        <v>0</v>
      </c>
      <c r="W194" s="477">
        <f t="shared" si="155"/>
        <v>0</v>
      </c>
      <c r="X194" s="466" t="str">
        <f t="shared" si="156"/>
        <v/>
      </c>
      <c r="Y194" s="469">
        <f t="shared" si="124"/>
        <v>0</v>
      </c>
      <c r="Z194" s="482">
        <f t="shared" si="157"/>
        <v>0</v>
      </c>
      <c r="AA194" s="468"/>
      <c r="AB194" s="483"/>
      <c r="AC194" s="483"/>
      <c r="AE194" s="340">
        <f t="shared" si="158"/>
        <v>0</v>
      </c>
      <c r="AF194" s="340"/>
    </row>
    <row r="195" spans="1:32" s="465" customFormat="1" ht="24.75" hidden="1" customHeight="1" outlineLevel="1" x14ac:dyDescent="0.25">
      <c r="A195" s="470">
        <v>192</v>
      </c>
      <c r="B195" s="484"/>
      <c r="C195" s="484"/>
      <c r="D195" s="484"/>
      <c r="E195" s="485"/>
      <c r="F195" s="486"/>
      <c r="G195" s="487"/>
      <c r="H195" s="488"/>
      <c r="I195" s="488"/>
      <c r="J195" s="489"/>
      <c r="K195" s="471">
        <f t="shared" si="116"/>
        <v>0</v>
      </c>
      <c r="L195" s="472">
        <f t="shared" si="169"/>
        <v>0</v>
      </c>
      <c r="M195" s="473">
        <f t="shared" si="170"/>
        <v>0</v>
      </c>
      <c r="N195" s="474" t="str">
        <f t="shared" si="117"/>
        <v/>
      </c>
      <c r="O195" s="475">
        <f t="shared" si="118"/>
        <v>0</v>
      </c>
      <c r="P195" s="476">
        <f t="shared" si="119"/>
        <v>0</v>
      </c>
      <c r="Q195" s="477">
        <f t="shared" si="171"/>
        <v>0</v>
      </c>
      <c r="R195" s="478" t="str">
        <f t="shared" si="172"/>
        <v/>
      </c>
      <c r="S195" s="479">
        <f t="shared" si="120"/>
        <v>0</v>
      </c>
      <c r="T195" s="480">
        <f t="shared" si="173"/>
        <v>0</v>
      </c>
      <c r="U195" s="467"/>
      <c r="V195" s="481">
        <f t="shared" si="154"/>
        <v>0</v>
      </c>
      <c r="W195" s="477">
        <f t="shared" si="155"/>
        <v>0</v>
      </c>
      <c r="X195" s="466" t="str">
        <f t="shared" si="156"/>
        <v/>
      </c>
      <c r="Y195" s="469">
        <f t="shared" si="124"/>
        <v>0</v>
      </c>
      <c r="Z195" s="482">
        <f t="shared" si="157"/>
        <v>0</v>
      </c>
      <c r="AA195" s="468"/>
      <c r="AB195" s="483"/>
      <c r="AC195" s="483"/>
      <c r="AE195" s="340">
        <f t="shared" si="158"/>
        <v>0</v>
      </c>
      <c r="AF195" s="340"/>
    </row>
    <row r="196" spans="1:32" s="465" customFormat="1" ht="24.75" hidden="1" customHeight="1" outlineLevel="1" x14ac:dyDescent="0.25">
      <c r="A196" s="470">
        <v>193</v>
      </c>
      <c r="B196" s="484"/>
      <c r="C196" s="484"/>
      <c r="D196" s="484"/>
      <c r="E196" s="485"/>
      <c r="F196" s="486"/>
      <c r="G196" s="487"/>
      <c r="H196" s="488"/>
      <c r="I196" s="488"/>
      <c r="J196" s="489"/>
      <c r="K196" s="471">
        <f t="shared" ref="K196:K223" si="174">(IF(OR($B196=0,$C196=0,$D196=0),0,IF(OR($E196=0,($G196+$F196=0),$H196=0),0,MIN((VLOOKUP($E196,$A$232:$C$242,3,0))*(IF($E196=6,$I196,$H196))*((MIN((VLOOKUP($E196,$A$232:$E$242,5,0)),(IF($E196=6,$H196,$I196))))),MIN((VLOOKUP($E196,$A$232:$C$242,3,0)),($F196+$G196))*(IF($E196=6,$I196,((MIN((VLOOKUP($E196,$A$232:$E$242,5,0)),$I196)))))))))*$J196</f>
        <v>0</v>
      </c>
      <c r="L196" s="472">
        <f t="shared" si="169"/>
        <v>0</v>
      </c>
      <c r="M196" s="473">
        <f t="shared" si="170"/>
        <v>0</v>
      </c>
      <c r="N196" s="474" t="str">
        <f t="shared" ref="N196:N223" si="175">IF(E196&gt;0,MIN((VLOOKUP($E196,$A$232:$C$242,3,0)),($F196+$G196)),"")</f>
        <v/>
      </c>
      <c r="O196" s="475">
        <f t="shared" ref="O196:O223" si="176">IF(E196=6,(MIN(VLOOKUP($E196,$A$232:$E$242,5,0),H196)),H196)</f>
        <v>0</v>
      </c>
      <c r="P196" s="476">
        <f t="shared" ref="P196:P223" si="177">IF(E196=6,I196,IF(E196&gt;0,MIN((VLOOKUP($E196,$A$232:$E$242,5,0)),(I196)),0))*(1-$T$2)</f>
        <v>0</v>
      </c>
      <c r="Q196" s="477">
        <f t="shared" si="171"/>
        <v>0</v>
      </c>
      <c r="R196" s="478" t="str">
        <f t="shared" si="172"/>
        <v/>
      </c>
      <c r="S196" s="479">
        <f t="shared" ref="S196:S223" si="178">(IF(OR($B196=0,$C196=0,$D196=0),0,IF(OR($E196=0,($G196+$F196=0),$H196=0),0,MIN((VLOOKUP($E196,$A$232:$C$242,3,0))*(IF($E196=6,$P196,$O196))*((MIN((VLOOKUP($E196,$A$232:$E$242,5,0)),(IF($E196=6,$O196,$P196))))),MIN((VLOOKUP($E196,$A$232:$C$242,3,0)),($F196+$G196))*(IF($E196=6,$P196,((MIN((VLOOKUP($E196,$A$232:$E$242,5,0)),$P196)))))))))*$Q196</f>
        <v>0</v>
      </c>
      <c r="T196" s="480">
        <f t="shared" si="173"/>
        <v>0</v>
      </c>
      <c r="U196" s="467"/>
      <c r="V196" s="481">
        <f t="shared" ref="V196" si="179">IF($Z$2&gt;0,(1-$Z$2)*P196,P196)</f>
        <v>0</v>
      </c>
      <c r="W196" s="477">
        <f t="shared" si="155"/>
        <v>0</v>
      </c>
      <c r="X196" s="466" t="str">
        <f t="shared" ref="X196" si="180">IF(0.1&gt;V196,(IF(V196&gt;0.00001,"עצור: אחוז תעסוקה נמוך מ-10%","")),(IF(AND($Z$2&gt;0,V196&gt;0),(IF(($Z$2*P196=V196),"קיצוץ אחיד","נא להזין נימוק")),(IF((V196-P196=0),(IF((W196-Q196=0),"","נא להזין נימוק")),"נא להזין נימוק")))))</f>
        <v/>
      </c>
      <c r="Y196" s="469">
        <f t="shared" ref="Y196:Y223" si="181">(IF(OR($B196=0,$C196=0,$D196=0),0,IF(OR($E196=0,($G196+$F196=0),$H196=0),0,MIN((VLOOKUP($E196,$A$232:$C$242,3,0))*(IF($E196=6,$V196,$O196))*((MIN((VLOOKUP($E196,$A$232:$E$242,5,0)),(IF($E196=6,$O196,$V196))))),MIN((VLOOKUP($E196,$A$232:$C$242,3,0)),($F196+$G196))*(IF($E196=6,$V196,((MIN((VLOOKUP($E196,$A$232:$E$242,5,0)),$V196)))))))))*$W196</f>
        <v>0</v>
      </c>
      <c r="Z196" s="482">
        <f t="shared" ref="Z196" si="182">O196*V196*W196/12</f>
        <v>0</v>
      </c>
      <c r="AA196" s="468"/>
      <c r="AB196" s="483"/>
      <c r="AC196" s="483"/>
      <c r="AE196" s="340">
        <f t="shared" si="158"/>
        <v>0</v>
      </c>
      <c r="AF196" s="340"/>
    </row>
    <row r="197" spans="1:32" s="465" customFormat="1" ht="24.75" hidden="1" customHeight="1" outlineLevel="1" x14ac:dyDescent="0.25">
      <c r="A197" s="470">
        <v>194</v>
      </c>
      <c r="B197" s="484"/>
      <c r="C197" s="484"/>
      <c r="D197" s="484"/>
      <c r="E197" s="485"/>
      <c r="F197" s="486"/>
      <c r="G197" s="487"/>
      <c r="H197" s="488"/>
      <c r="I197" s="488"/>
      <c r="J197" s="489"/>
      <c r="K197" s="471">
        <f t="shared" si="174"/>
        <v>0</v>
      </c>
      <c r="L197" s="472">
        <f t="shared" ref="L197" si="183">J197*I197*H197/12</f>
        <v>0</v>
      </c>
      <c r="M197" s="473">
        <f t="shared" ref="M197" si="184">(F197+G197)*J197</f>
        <v>0</v>
      </c>
      <c r="N197" s="474" t="str">
        <f t="shared" si="175"/>
        <v/>
      </c>
      <c r="O197" s="475">
        <f t="shared" si="176"/>
        <v>0</v>
      </c>
      <c r="P197" s="476">
        <f t="shared" si="177"/>
        <v>0</v>
      </c>
      <c r="Q197" s="477">
        <f t="shared" ref="Q197" si="185">J197</f>
        <v>0</v>
      </c>
      <c r="R197" s="478" t="str">
        <f t="shared" ref="R197" si="186">IF(AND(E197=6,O197&lt;H197,H197&gt;0.333333),"סגל אקדמי: משרה עד-33%",IF(0.1&gt;P197,(IF(P197&gt;0.00001,"עצור: אחוז תעסוקה נמוך מ-10%","")),(IF(AND($T$2&gt;0,$T$2&lt;1,P197&gt;0),(IF(($T$2*I197=P197),"קיצוץ אחיד","נא להזין נימוק")),(IF((P197-I197=0),(IF((Q197-J197=0),"","נא להזין נימוק")),"נא להזין נימוק"))))))</f>
        <v/>
      </c>
      <c r="S197" s="479">
        <f t="shared" si="178"/>
        <v>0</v>
      </c>
      <c r="T197" s="480">
        <f t="shared" ref="T197" si="187">O197*P197*Q197/12</f>
        <v>0</v>
      </c>
      <c r="U197" s="467"/>
      <c r="V197" s="481">
        <f t="shared" ref="V197:V211" si="188">IF($Z$2&gt;0,(1-$Z$2)*P197,P197)</f>
        <v>0</v>
      </c>
      <c r="W197" s="477">
        <f t="shared" si="155"/>
        <v>0</v>
      </c>
      <c r="X197" s="466" t="str">
        <f t="shared" ref="X197:X223" si="189">IF(0.1&gt;V197,(IF(V197&gt;0.00001,"עצור: אחוז תעסוקה נמוך מ-10%","")),(IF(AND($Z$2&gt;0,V197&gt;0),(IF(($Z$2*P197=V197),"קיצוץ אחיד","נא להזין נימוק")),(IF((V197-P197=0),(IF((W197-Q197=0),"","נא להזין נימוק")),"נא להזין נימוק")))))</f>
        <v/>
      </c>
      <c r="Y197" s="469">
        <f t="shared" si="181"/>
        <v>0</v>
      </c>
      <c r="Z197" s="482">
        <f t="shared" ref="Z197:Z223" si="190">O197*V197*W197/12</f>
        <v>0</v>
      </c>
      <c r="AA197" s="468"/>
      <c r="AB197" s="483"/>
      <c r="AC197" s="483"/>
      <c r="AE197" s="340">
        <f t="shared" ref="AE197" si="191">+F197+G197</f>
        <v>0</v>
      </c>
      <c r="AF197" s="340"/>
    </row>
    <row r="198" spans="1:32" s="465" customFormat="1" ht="24.75" hidden="1" customHeight="1" outlineLevel="1" x14ac:dyDescent="0.25">
      <c r="A198" s="470">
        <v>195</v>
      </c>
      <c r="B198" s="484"/>
      <c r="C198" s="484"/>
      <c r="D198" s="484"/>
      <c r="E198" s="485"/>
      <c r="F198" s="486"/>
      <c r="G198" s="487"/>
      <c r="H198" s="488"/>
      <c r="I198" s="488"/>
      <c r="J198" s="489"/>
      <c r="K198" s="471">
        <f t="shared" si="174"/>
        <v>0</v>
      </c>
      <c r="L198" s="472">
        <f t="shared" ref="L198" si="192">J198*I198*H198/12</f>
        <v>0</v>
      </c>
      <c r="M198" s="473">
        <f t="shared" ref="M198" si="193">(F198+G198)*J198</f>
        <v>0</v>
      </c>
      <c r="N198" s="474" t="str">
        <f t="shared" si="175"/>
        <v/>
      </c>
      <c r="O198" s="475">
        <f t="shared" si="176"/>
        <v>0</v>
      </c>
      <c r="P198" s="476">
        <f t="shared" si="177"/>
        <v>0</v>
      </c>
      <c r="Q198" s="477">
        <f t="shared" ref="Q198" si="194">J198</f>
        <v>0</v>
      </c>
      <c r="R198" s="478" t="str">
        <f t="shared" ref="R198" si="195">IF(AND(E198=6,O198&lt;H198,H198&gt;0.333333),"סגל אקדמי: משרה עד-33%",IF(0.1&gt;P198,(IF(P198&gt;0.00001,"עצור: אחוז תעסוקה נמוך מ-10%","")),(IF(AND($T$2&gt;0,$T$2&lt;1,P198&gt;0),(IF(($T$2*I198=P198),"קיצוץ אחיד","נא להזין נימוק")),(IF((P198-I198=0),(IF((Q198-J198=0),"","נא להזין נימוק")),"נא להזין נימוק"))))))</f>
        <v/>
      </c>
      <c r="S198" s="479">
        <f t="shared" si="178"/>
        <v>0</v>
      </c>
      <c r="T198" s="480">
        <f t="shared" ref="T198" si="196">O198*P198*Q198/12</f>
        <v>0</v>
      </c>
      <c r="U198" s="467"/>
      <c r="V198" s="481">
        <f t="shared" si="188"/>
        <v>0</v>
      </c>
      <c r="W198" s="477">
        <f t="shared" ref="W198" si="197">Q198</f>
        <v>0</v>
      </c>
      <c r="X198" s="466" t="str">
        <f t="shared" si="189"/>
        <v/>
      </c>
      <c r="Y198" s="469">
        <f t="shared" si="181"/>
        <v>0</v>
      </c>
      <c r="Z198" s="482">
        <f t="shared" si="190"/>
        <v>0</v>
      </c>
      <c r="AA198" s="468"/>
      <c r="AB198" s="483"/>
      <c r="AC198" s="483"/>
      <c r="AE198" s="340">
        <f t="shared" ref="AE198" si="198">+F198+G198</f>
        <v>0</v>
      </c>
      <c r="AF198" s="340"/>
    </row>
    <row r="199" spans="1:32" s="465" customFormat="1" ht="24.75" hidden="1" customHeight="1" outlineLevel="1" x14ac:dyDescent="0.25">
      <c r="A199" s="470">
        <v>196</v>
      </c>
      <c r="B199" s="484"/>
      <c r="C199" s="484"/>
      <c r="D199" s="484"/>
      <c r="E199" s="485"/>
      <c r="F199" s="486"/>
      <c r="G199" s="487"/>
      <c r="H199" s="488"/>
      <c r="I199" s="488"/>
      <c r="J199" s="489"/>
      <c r="K199" s="471">
        <f t="shared" si="174"/>
        <v>0</v>
      </c>
      <c r="L199" s="472">
        <f t="shared" ref="L199" si="199">J199*I199*H199/12</f>
        <v>0</v>
      </c>
      <c r="M199" s="473">
        <f t="shared" ref="M199" si="200">(F199+G199)*J199</f>
        <v>0</v>
      </c>
      <c r="N199" s="474" t="str">
        <f t="shared" si="175"/>
        <v/>
      </c>
      <c r="O199" s="475">
        <f t="shared" si="176"/>
        <v>0</v>
      </c>
      <c r="P199" s="476">
        <f t="shared" si="177"/>
        <v>0</v>
      </c>
      <c r="Q199" s="477">
        <f t="shared" ref="Q199" si="201">J199</f>
        <v>0</v>
      </c>
      <c r="R199" s="478" t="str">
        <f t="shared" ref="R199" si="202">IF(AND(E199=6,O199&lt;H199,H199&gt;0.333333),"סגל אקדמי: משרה עד-33%",IF(0.1&gt;P199,(IF(P199&gt;0.00001,"עצור: אחוז תעסוקה נמוך מ-10%","")),(IF(AND($T$2&gt;0,$T$2&lt;1,P199&gt;0),(IF(($T$2*I199=P199),"קיצוץ אחיד","נא להזין נימוק")),(IF((P199-I199=0),(IF((Q199-J199=0),"","נא להזין נימוק")),"נא להזין נימוק"))))))</f>
        <v/>
      </c>
      <c r="S199" s="479">
        <f t="shared" si="178"/>
        <v>0</v>
      </c>
      <c r="T199" s="480">
        <f t="shared" ref="T199" si="203">O199*P199*Q199/12</f>
        <v>0</v>
      </c>
      <c r="U199" s="467"/>
      <c r="V199" s="481">
        <f t="shared" si="188"/>
        <v>0</v>
      </c>
      <c r="W199" s="477">
        <f t="shared" ref="W199" si="204">Q199</f>
        <v>0</v>
      </c>
      <c r="X199" s="466" t="str">
        <f t="shared" si="189"/>
        <v/>
      </c>
      <c r="Y199" s="469">
        <f t="shared" si="181"/>
        <v>0</v>
      </c>
      <c r="Z199" s="482">
        <f t="shared" si="190"/>
        <v>0</v>
      </c>
      <c r="AA199" s="468"/>
      <c r="AB199" s="483"/>
      <c r="AC199" s="483"/>
      <c r="AE199" s="340">
        <f t="shared" ref="AE199" si="205">+F199+G199</f>
        <v>0</v>
      </c>
      <c r="AF199" s="340"/>
    </row>
    <row r="200" spans="1:32" s="465" customFormat="1" ht="24.75" hidden="1" customHeight="1" outlineLevel="1" x14ac:dyDescent="0.25">
      <c r="A200" s="470">
        <v>197</v>
      </c>
      <c r="B200" s="484"/>
      <c r="C200" s="484"/>
      <c r="D200" s="484"/>
      <c r="E200" s="485"/>
      <c r="F200" s="486"/>
      <c r="G200" s="487"/>
      <c r="H200" s="488"/>
      <c r="I200" s="488"/>
      <c r="J200" s="489"/>
      <c r="K200" s="471">
        <f t="shared" si="174"/>
        <v>0</v>
      </c>
      <c r="L200" s="472">
        <f t="shared" ref="L200:L223" si="206">J200*I200*H200/12</f>
        <v>0</v>
      </c>
      <c r="M200" s="473">
        <f t="shared" ref="M200:M223" si="207">(F200+G200)*J200</f>
        <v>0</v>
      </c>
      <c r="N200" s="474" t="str">
        <f t="shared" si="175"/>
        <v/>
      </c>
      <c r="O200" s="475">
        <f t="shared" si="176"/>
        <v>0</v>
      </c>
      <c r="P200" s="476">
        <f t="shared" si="177"/>
        <v>0</v>
      </c>
      <c r="Q200" s="477">
        <f t="shared" ref="Q200:Q223" si="208">J200</f>
        <v>0</v>
      </c>
      <c r="R200" s="478" t="str">
        <f t="shared" ref="R200:R223" si="209">IF(AND(E200=6,O200&lt;H200,H200&gt;0.333333),"סגל אקדמי: משרה עד-33%",IF(0.1&gt;P200,(IF(P200&gt;0.00001,"עצור: אחוז תעסוקה נמוך מ-10%","")),(IF(AND($T$2&gt;0,$T$2&lt;1,P200&gt;0),(IF(($T$2*I200=P200),"קיצוץ אחיד","נא להזין נימוק")),(IF((P200-I200=0),(IF((Q200-J200=0),"","נא להזין נימוק")),"נא להזין נימוק"))))))</f>
        <v/>
      </c>
      <c r="S200" s="479">
        <f t="shared" si="178"/>
        <v>0</v>
      </c>
      <c r="T200" s="480">
        <f t="shared" ref="T200:T223" si="210">O200*P200*Q200/12</f>
        <v>0</v>
      </c>
      <c r="U200" s="467"/>
      <c r="V200" s="481">
        <f t="shared" si="188"/>
        <v>0</v>
      </c>
      <c r="W200" s="477">
        <f t="shared" ref="W200:W226" si="211">Q200</f>
        <v>0</v>
      </c>
      <c r="X200" s="466" t="str">
        <f t="shared" si="189"/>
        <v/>
      </c>
      <c r="Y200" s="469">
        <f t="shared" si="181"/>
        <v>0</v>
      </c>
      <c r="Z200" s="482">
        <f t="shared" si="190"/>
        <v>0</v>
      </c>
      <c r="AA200" s="468"/>
      <c r="AB200" s="483"/>
      <c r="AC200" s="483"/>
      <c r="AE200" s="340">
        <f t="shared" ref="AE200:AE223" si="212">+F200+G200</f>
        <v>0</v>
      </c>
      <c r="AF200" s="340"/>
    </row>
    <row r="201" spans="1:32" s="465" customFormat="1" ht="24.75" hidden="1" customHeight="1" outlineLevel="1" x14ac:dyDescent="0.25">
      <c r="A201" s="470">
        <v>198</v>
      </c>
      <c r="B201" s="484"/>
      <c r="C201" s="484"/>
      <c r="D201" s="484"/>
      <c r="E201" s="485"/>
      <c r="F201" s="486"/>
      <c r="G201" s="487"/>
      <c r="H201" s="488"/>
      <c r="I201" s="488"/>
      <c r="J201" s="489"/>
      <c r="K201" s="471">
        <f t="shared" si="174"/>
        <v>0</v>
      </c>
      <c r="L201" s="472">
        <f t="shared" si="206"/>
        <v>0</v>
      </c>
      <c r="M201" s="473">
        <f t="shared" si="207"/>
        <v>0</v>
      </c>
      <c r="N201" s="474" t="str">
        <f t="shared" si="175"/>
        <v/>
      </c>
      <c r="O201" s="475">
        <f t="shared" si="176"/>
        <v>0</v>
      </c>
      <c r="P201" s="476">
        <f t="shared" si="177"/>
        <v>0</v>
      </c>
      <c r="Q201" s="477">
        <f t="shared" si="208"/>
        <v>0</v>
      </c>
      <c r="R201" s="478" t="str">
        <f t="shared" si="209"/>
        <v/>
      </c>
      <c r="S201" s="479">
        <f t="shared" si="178"/>
        <v>0</v>
      </c>
      <c r="T201" s="480">
        <f t="shared" si="210"/>
        <v>0</v>
      </c>
      <c r="U201" s="467"/>
      <c r="V201" s="481">
        <f t="shared" si="188"/>
        <v>0</v>
      </c>
      <c r="W201" s="477">
        <f t="shared" si="211"/>
        <v>0</v>
      </c>
      <c r="X201" s="466" t="str">
        <f t="shared" si="189"/>
        <v/>
      </c>
      <c r="Y201" s="469">
        <f t="shared" si="181"/>
        <v>0</v>
      </c>
      <c r="Z201" s="482">
        <f t="shared" si="190"/>
        <v>0</v>
      </c>
      <c r="AA201" s="468"/>
      <c r="AB201" s="483"/>
      <c r="AC201" s="483"/>
      <c r="AE201" s="340">
        <f t="shared" si="212"/>
        <v>0</v>
      </c>
      <c r="AF201" s="340"/>
    </row>
    <row r="202" spans="1:32" s="465" customFormat="1" ht="24.75" hidden="1" customHeight="1" outlineLevel="1" x14ac:dyDescent="0.25">
      <c r="A202" s="470">
        <v>199</v>
      </c>
      <c r="B202" s="484"/>
      <c r="C202" s="484"/>
      <c r="D202" s="484"/>
      <c r="E202" s="485"/>
      <c r="F202" s="486"/>
      <c r="G202" s="487"/>
      <c r="H202" s="488"/>
      <c r="I202" s="488"/>
      <c r="J202" s="489"/>
      <c r="K202" s="471">
        <f t="shared" si="174"/>
        <v>0</v>
      </c>
      <c r="L202" s="472">
        <f t="shared" si="206"/>
        <v>0</v>
      </c>
      <c r="M202" s="473">
        <f t="shared" si="207"/>
        <v>0</v>
      </c>
      <c r="N202" s="474" t="str">
        <f t="shared" si="175"/>
        <v/>
      </c>
      <c r="O202" s="475">
        <f t="shared" si="176"/>
        <v>0</v>
      </c>
      <c r="P202" s="476">
        <f t="shared" si="177"/>
        <v>0</v>
      </c>
      <c r="Q202" s="477">
        <f t="shared" si="208"/>
        <v>0</v>
      </c>
      <c r="R202" s="478" t="str">
        <f t="shared" si="209"/>
        <v/>
      </c>
      <c r="S202" s="479">
        <f t="shared" si="178"/>
        <v>0</v>
      </c>
      <c r="T202" s="480">
        <f t="shared" si="210"/>
        <v>0</v>
      </c>
      <c r="U202" s="467"/>
      <c r="V202" s="481">
        <f t="shared" si="188"/>
        <v>0</v>
      </c>
      <c r="W202" s="477">
        <f t="shared" si="211"/>
        <v>0</v>
      </c>
      <c r="X202" s="466" t="str">
        <f t="shared" si="189"/>
        <v/>
      </c>
      <c r="Y202" s="469">
        <f t="shared" si="181"/>
        <v>0</v>
      </c>
      <c r="Z202" s="482">
        <f t="shared" si="190"/>
        <v>0</v>
      </c>
      <c r="AA202" s="468"/>
      <c r="AB202" s="483"/>
      <c r="AC202" s="483"/>
      <c r="AE202" s="340">
        <f t="shared" si="212"/>
        <v>0</v>
      </c>
      <c r="AF202" s="340"/>
    </row>
    <row r="203" spans="1:32" s="465" customFormat="1" ht="24.75" hidden="1" customHeight="1" outlineLevel="1" x14ac:dyDescent="0.25">
      <c r="A203" s="470">
        <v>200</v>
      </c>
      <c r="B203" s="484"/>
      <c r="C203" s="484"/>
      <c r="D203" s="484"/>
      <c r="E203" s="485"/>
      <c r="F203" s="486"/>
      <c r="G203" s="487"/>
      <c r="H203" s="488"/>
      <c r="I203" s="488"/>
      <c r="J203" s="489"/>
      <c r="K203" s="471">
        <f t="shared" si="174"/>
        <v>0</v>
      </c>
      <c r="L203" s="472">
        <f t="shared" si="206"/>
        <v>0</v>
      </c>
      <c r="M203" s="473">
        <f t="shared" si="207"/>
        <v>0</v>
      </c>
      <c r="N203" s="474" t="str">
        <f t="shared" si="175"/>
        <v/>
      </c>
      <c r="O203" s="475">
        <f t="shared" si="176"/>
        <v>0</v>
      </c>
      <c r="P203" s="476">
        <f t="shared" si="177"/>
        <v>0</v>
      </c>
      <c r="Q203" s="477">
        <f t="shared" si="208"/>
        <v>0</v>
      </c>
      <c r="R203" s="478" t="str">
        <f t="shared" si="209"/>
        <v/>
      </c>
      <c r="S203" s="479">
        <f t="shared" si="178"/>
        <v>0</v>
      </c>
      <c r="T203" s="480">
        <f t="shared" si="210"/>
        <v>0</v>
      </c>
      <c r="U203" s="467"/>
      <c r="V203" s="481">
        <f t="shared" si="188"/>
        <v>0</v>
      </c>
      <c r="W203" s="477">
        <f t="shared" si="211"/>
        <v>0</v>
      </c>
      <c r="X203" s="466" t="str">
        <f t="shared" si="189"/>
        <v/>
      </c>
      <c r="Y203" s="469">
        <f t="shared" si="181"/>
        <v>0</v>
      </c>
      <c r="Z203" s="482">
        <f t="shared" si="190"/>
        <v>0</v>
      </c>
      <c r="AA203" s="468"/>
      <c r="AB203" s="483"/>
      <c r="AC203" s="483"/>
      <c r="AE203" s="340">
        <f t="shared" si="212"/>
        <v>0</v>
      </c>
      <c r="AF203" s="340"/>
    </row>
    <row r="204" spans="1:32" s="465" customFormat="1" ht="24.75" hidden="1" customHeight="1" outlineLevel="1" x14ac:dyDescent="0.25">
      <c r="A204" s="470">
        <v>201</v>
      </c>
      <c r="B204" s="484"/>
      <c r="C204" s="484"/>
      <c r="D204" s="484"/>
      <c r="E204" s="485"/>
      <c r="F204" s="486"/>
      <c r="G204" s="487"/>
      <c r="H204" s="488"/>
      <c r="I204" s="488"/>
      <c r="J204" s="489"/>
      <c r="K204" s="471">
        <f t="shared" si="174"/>
        <v>0</v>
      </c>
      <c r="L204" s="472">
        <f t="shared" si="206"/>
        <v>0</v>
      </c>
      <c r="M204" s="473">
        <f t="shared" si="207"/>
        <v>0</v>
      </c>
      <c r="N204" s="474" t="str">
        <f t="shared" si="175"/>
        <v/>
      </c>
      <c r="O204" s="475">
        <f t="shared" si="176"/>
        <v>0</v>
      </c>
      <c r="P204" s="476">
        <f t="shared" si="177"/>
        <v>0</v>
      </c>
      <c r="Q204" s="477">
        <f t="shared" si="208"/>
        <v>0</v>
      </c>
      <c r="R204" s="478" t="str">
        <f t="shared" si="209"/>
        <v/>
      </c>
      <c r="S204" s="479">
        <f t="shared" si="178"/>
        <v>0</v>
      </c>
      <c r="T204" s="480">
        <f t="shared" si="210"/>
        <v>0</v>
      </c>
      <c r="U204" s="467"/>
      <c r="V204" s="481">
        <f t="shared" si="188"/>
        <v>0</v>
      </c>
      <c r="W204" s="477">
        <f t="shared" si="211"/>
        <v>0</v>
      </c>
      <c r="X204" s="466" t="str">
        <f t="shared" si="189"/>
        <v/>
      </c>
      <c r="Y204" s="469">
        <f t="shared" si="181"/>
        <v>0</v>
      </c>
      <c r="Z204" s="482">
        <f t="shared" si="190"/>
        <v>0</v>
      </c>
      <c r="AA204" s="468"/>
      <c r="AB204" s="483"/>
      <c r="AC204" s="483"/>
      <c r="AE204" s="340">
        <f t="shared" si="212"/>
        <v>0</v>
      </c>
      <c r="AF204" s="340"/>
    </row>
    <row r="205" spans="1:32" s="465" customFormat="1" ht="24.75" hidden="1" customHeight="1" outlineLevel="1" x14ac:dyDescent="0.25">
      <c r="A205" s="470">
        <v>202</v>
      </c>
      <c r="B205" s="484"/>
      <c r="C205" s="484"/>
      <c r="D205" s="484"/>
      <c r="E205" s="485"/>
      <c r="F205" s="486"/>
      <c r="G205" s="487"/>
      <c r="H205" s="488"/>
      <c r="I205" s="488"/>
      <c r="J205" s="489"/>
      <c r="K205" s="471">
        <f t="shared" si="174"/>
        <v>0</v>
      </c>
      <c r="L205" s="472">
        <f t="shared" si="206"/>
        <v>0</v>
      </c>
      <c r="M205" s="473">
        <f t="shared" si="207"/>
        <v>0</v>
      </c>
      <c r="N205" s="474" t="str">
        <f t="shared" si="175"/>
        <v/>
      </c>
      <c r="O205" s="475">
        <f t="shared" si="176"/>
        <v>0</v>
      </c>
      <c r="P205" s="476">
        <f t="shared" si="177"/>
        <v>0</v>
      </c>
      <c r="Q205" s="477">
        <f t="shared" si="208"/>
        <v>0</v>
      </c>
      <c r="R205" s="478" t="str">
        <f t="shared" si="209"/>
        <v/>
      </c>
      <c r="S205" s="479">
        <f t="shared" si="178"/>
        <v>0</v>
      </c>
      <c r="T205" s="480">
        <f t="shared" si="210"/>
        <v>0</v>
      </c>
      <c r="U205" s="467"/>
      <c r="V205" s="481">
        <f t="shared" si="188"/>
        <v>0</v>
      </c>
      <c r="W205" s="477">
        <f t="shared" si="211"/>
        <v>0</v>
      </c>
      <c r="X205" s="466" t="str">
        <f t="shared" si="189"/>
        <v/>
      </c>
      <c r="Y205" s="469">
        <f t="shared" si="181"/>
        <v>0</v>
      </c>
      <c r="Z205" s="482">
        <f t="shared" si="190"/>
        <v>0</v>
      </c>
      <c r="AA205" s="468"/>
      <c r="AB205" s="483"/>
      <c r="AC205" s="483"/>
      <c r="AE205" s="340">
        <f t="shared" si="212"/>
        <v>0</v>
      </c>
      <c r="AF205" s="340"/>
    </row>
    <row r="206" spans="1:32" s="465" customFormat="1" ht="24.75" hidden="1" customHeight="1" outlineLevel="1" x14ac:dyDescent="0.25">
      <c r="A206" s="470">
        <v>203</v>
      </c>
      <c r="B206" s="484"/>
      <c r="C206" s="484"/>
      <c r="D206" s="484"/>
      <c r="E206" s="485"/>
      <c r="F206" s="486"/>
      <c r="G206" s="487"/>
      <c r="H206" s="488"/>
      <c r="I206" s="488"/>
      <c r="J206" s="489"/>
      <c r="K206" s="471">
        <f t="shared" si="174"/>
        <v>0</v>
      </c>
      <c r="L206" s="472">
        <f t="shared" si="206"/>
        <v>0</v>
      </c>
      <c r="M206" s="473">
        <f t="shared" si="207"/>
        <v>0</v>
      </c>
      <c r="N206" s="474" t="str">
        <f t="shared" si="175"/>
        <v/>
      </c>
      <c r="O206" s="475">
        <f t="shared" si="176"/>
        <v>0</v>
      </c>
      <c r="P206" s="476">
        <f t="shared" si="177"/>
        <v>0</v>
      </c>
      <c r="Q206" s="477">
        <f t="shared" si="208"/>
        <v>0</v>
      </c>
      <c r="R206" s="478" t="str">
        <f t="shared" si="209"/>
        <v/>
      </c>
      <c r="S206" s="479">
        <f t="shared" si="178"/>
        <v>0</v>
      </c>
      <c r="T206" s="480">
        <f t="shared" si="210"/>
        <v>0</v>
      </c>
      <c r="U206" s="467"/>
      <c r="V206" s="481">
        <f t="shared" si="188"/>
        <v>0</v>
      </c>
      <c r="W206" s="477">
        <f t="shared" si="211"/>
        <v>0</v>
      </c>
      <c r="X206" s="466" t="str">
        <f t="shared" si="189"/>
        <v/>
      </c>
      <c r="Y206" s="469">
        <f t="shared" si="181"/>
        <v>0</v>
      </c>
      <c r="Z206" s="482">
        <f t="shared" si="190"/>
        <v>0</v>
      </c>
      <c r="AA206" s="468"/>
      <c r="AB206" s="483"/>
      <c r="AC206" s="483"/>
      <c r="AE206" s="340">
        <f t="shared" si="212"/>
        <v>0</v>
      </c>
      <c r="AF206" s="340"/>
    </row>
    <row r="207" spans="1:32" s="465" customFormat="1" ht="24.75" hidden="1" customHeight="1" outlineLevel="1" x14ac:dyDescent="0.25">
      <c r="A207" s="470">
        <v>204</v>
      </c>
      <c r="B207" s="484"/>
      <c r="C207" s="484"/>
      <c r="D207" s="484"/>
      <c r="E207" s="485"/>
      <c r="F207" s="486"/>
      <c r="G207" s="487"/>
      <c r="H207" s="488"/>
      <c r="I207" s="488"/>
      <c r="J207" s="489"/>
      <c r="K207" s="471">
        <f t="shared" si="174"/>
        <v>0</v>
      </c>
      <c r="L207" s="472">
        <f t="shared" si="206"/>
        <v>0</v>
      </c>
      <c r="M207" s="473">
        <f t="shared" si="207"/>
        <v>0</v>
      </c>
      <c r="N207" s="474" t="str">
        <f t="shared" si="175"/>
        <v/>
      </c>
      <c r="O207" s="475">
        <f t="shared" si="176"/>
        <v>0</v>
      </c>
      <c r="P207" s="476">
        <f t="shared" si="177"/>
        <v>0</v>
      </c>
      <c r="Q207" s="477">
        <f t="shared" si="208"/>
        <v>0</v>
      </c>
      <c r="R207" s="478" t="str">
        <f t="shared" si="209"/>
        <v/>
      </c>
      <c r="S207" s="479">
        <f t="shared" si="178"/>
        <v>0</v>
      </c>
      <c r="T207" s="480">
        <f t="shared" si="210"/>
        <v>0</v>
      </c>
      <c r="U207" s="467"/>
      <c r="V207" s="481">
        <f t="shared" si="188"/>
        <v>0</v>
      </c>
      <c r="W207" s="477">
        <f t="shared" si="211"/>
        <v>0</v>
      </c>
      <c r="X207" s="466" t="str">
        <f t="shared" si="189"/>
        <v/>
      </c>
      <c r="Y207" s="469">
        <f t="shared" si="181"/>
        <v>0</v>
      </c>
      <c r="Z207" s="482">
        <f t="shared" si="190"/>
        <v>0</v>
      </c>
      <c r="AA207" s="468"/>
      <c r="AB207" s="483"/>
      <c r="AC207" s="483"/>
      <c r="AE207" s="340">
        <f t="shared" si="212"/>
        <v>0</v>
      </c>
      <c r="AF207" s="340"/>
    </row>
    <row r="208" spans="1:32" s="465" customFormat="1" ht="24.75" hidden="1" customHeight="1" outlineLevel="1" x14ac:dyDescent="0.25">
      <c r="A208" s="470">
        <v>205</v>
      </c>
      <c r="B208" s="484"/>
      <c r="C208" s="484"/>
      <c r="D208" s="484"/>
      <c r="E208" s="485"/>
      <c r="F208" s="486"/>
      <c r="G208" s="487"/>
      <c r="H208" s="488"/>
      <c r="I208" s="488"/>
      <c r="J208" s="489"/>
      <c r="K208" s="471">
        <f t="shared" si="174"/>
        <v>0</v>
      </c>
      <c r="L208" s="472">
        <f t="shared" si="206"/>
        <v>0</v>
      </c>
      <c r="M208" s="473">
        <f t="shared" si="207"/>
        <v>0</v>
      </c>
      <c r="N208" s="474" t="str">
        <f t="shared" si="175"/>
        <v/>
      </c>
      <c r="O208" s="475">
        <f t="shared" si="176"/>
        <v>0</v>
      </c>
      <c r="P208" s="476">
        <f t="shared" si="177"/>
        <v>0</v>
      </c>
      <c r="Q208" s="477">
        <f t="shared" si="208"/>
        <v>0</v>
      </c>
      <c r="R208" s="478" t="str">
        <f t="shared" si="209"/>
        <v/>
      </c>
      <c r="S208" s="479">
        <f t="shared" si="178"/>
        <v>0</v>
      </c>
      <c r="T208" s="480">
        <f t="shared" si="210"/>
        <v>0</v>
      </c>
      <c r="U208" s="467"/>
      <c r="V208" s="481">
        <f t="shared" si="188"/>
        <v>0</v>
      </c>
      <c r="W208" s="477">
        <f t="shared" si="211"/>
        <v>0</v>
      </c>
      <c r="X208" s="466" t="str">
        <f t="shared" si="189"/>
        <v/>
      </c>
      <c r="Y208" s="469">
        <f t="shared" si="181"/>
        <v>0</v>
      </c>
      <c r="Z208" s="482">
        <f t="shared" si="190"/>
        <v>0</v>
      </c>
      <c r="AA208" s="468"/>
      <c r="AB208" s="483"/>
      <c r="AC208" s="483"/>
      <c r="AE208" s="340">
        <f t="shared" si="212"/>
        <v>0</v>
      </c>
      <c r="AF208" s="340"/>
    </row>
    <row r="209" spans="1:238" s="465" customFormat="1" ht="24.75" hidden="1" customHeight="1" outlineLevel="1" x14ac:dyDescent="0.25">
      <c r="A209" s="470">
        <v>206</v>
      </c>
      <c r="B209" s="484"/>
      <c r="C209" s="484"/>
      <c r="D209" s="484"/>
      <c r="E209" s="485"/>
      <c r="F209" s="486"/>
      <c r="G209" s="487"/>
      <c r="H209" s="488"/>
      <c r="I209" s="488"/>
      <c r="J209" s="489"/>
      <c r="K209" s="471">
        <f t="shared" si="174"/>
        <v>0</v>
      </c>
      <c r="L209" s="472">
        <f t="shared" si="206"/>
        <v>0</v>
      </c>
      <c r="M209" s="473">
        <f t="shared" si="207"/>
        <v>0</v>
      </c>
      <c r="N209" s="474" t="str">
        <f t="shared" si="175"/>
        <v/>
      </c>
      <c r="O209" s="475">
        <f t="shared" si="176"/>
        <v>0</v>
      </c>
      <c r="P209" s="476">
        <f t="shared" si="177"/>
        <v>0</v>
      </c>
      <c r="Q209" s="477">
        <f t="shared" si="208"/>
        <v>0</v>
      </c>
      <c r="R209" s="478" t="str">
        <f t="shared" si="209"/>
        <v/>
      </c>
      <c r="S209" s="479">
        <f t="shared" si="178"/>
        <v>0</v>
      </c>
      <c r="T209" s="480">
        <f t="shared" si="210"/>
        <v>0</v>
      </c>
      <c r="U209" s="467"/>
      <c r="V209" s="481">
        <f t="shared" si="188"/>
        <v>0</v>
      </c>
      <c r="W209" s="477">
        <f t="shared" si="211"/>
        <v>0</v>
      </c>
      <c r="X209" s="466" t="str">
        <f t="shared" si="189"/>
        <v/>
      </c>
      <c r="Y209" s="469">
        <f t="shared" si="181"/>
        <v>0</v>
      </c>
      <c r="Z209" s="482">
        <f t="shared" si="190"/>
        <v>0</v>
      </c>
      <c r="AA209" s="468"/>
      <c r="AB209" s="483"/>
      <c r="AC209" s="483"/>
      <c r="AE209" s="340">
        <f t="shared" si="212"/>
        <v>0</v>
      </c>
      <c r="AF209" s="340"/>
    </row>
    <row r="210" spans="1:238" s="465" customFormat="1" ht="24.75" hidden="1" customHeight="1" outlineLevel="1" x14ac:dyDescent="0.25">
      <c r="A210" s="470">
        <v>207</v>
      </c>
      <c r="B210" s="484"/>
      <c r="C210" s="484"/>
      <c r="D210" s="484"/>
      <c r="E210" s="485"/>
      <c r="F210" s="486"/>
      <c r="G210" s="487"/>
      <c r="H210" s="488"/>
      <c r="I210" s="488"/>
      <c r="J210" s="489"/>
      <c r="K210" s="471">
        <f t="shared" si="174"/>
        <v>0</v>
      </c>
      <c r="L210" s="472">
        <f t="shared" si="206"/>
        <v>0</v>
      </c>
      <c r="M210" s="473">
        <f t="shared" si="207"/>
        <v>0</v>
      </c>
      <c r="N210" s="474" t="str">
        <f t="shared" si="175"/>
        <v/>
      </c>
      <c r="O210" s="475">
        <f t="shared" si="176"/>
        <v>0</v>
      </c>
      <c r="P210" s="476">
        <f t="shared" si="177"/>
        <v>0</v>
      </c>
      <c r="Q210" s="477">
        <f t="shared" si="208"/>
        <v>0</v>
      </c>
      <c r="R210" s="478" t="str">
        <f t="shared" si="209"/>
        <v/>
      </c>
      <c r="S210" s="479">
        <f t="shared" si="178"/>
        <v>0</v>
      </c>
      <c r="T210" s="480">
        <f t="shared" si="210"/>
        <v>0</v>
      </c>
      <c r="U210" s="467"/>
      <c r="V210" s="481">
        <f t="shared" si="188"/>
        <v>0</v>
      </c>
      <c r="W210" s="477">
        <f t="shared" si="211"/>
        <v>0</v>
      </c>
      <c r="X210" s="466" t="str">
        <f t="shared" si="189"/>
        <v/>
      </c>
      <c r="Y210" s="469">
        <f t="shared" si="181"/>
        <v>0</v>
      </c>
      <c r="Z210" s="482">
        <f t="shared" si="190"/>
        <v>0</v>
      </c>
      <c r="AA210" s="468"/>
      <c r="AB210" s="483"/>
      <c r="AC210" s="483"/>
      <c r="AE210" s="340">
        <f t="shared" si="212"/>
        <v>0</v>
      </c>
      <c r="AF210" s="340"/>
    </row>
    <row r="211" spans="1:238" s="465" customFormat="1" ht="24.75" hidden="1" customHeight="1" outlineLevel="1" x14ac:dyDescent="0.25">
      <c r="A211" s="470">
        <v>208</v>
      </c>
      <c r="B211" s="484"/>
      <c r="C211" s="484"/>
      <c r="D211" s="484"/>
      <c r="E211" s="485"/>
      <c r="F211" s="486"/>
      <c r="G211" s="487"/>
      <c r="H211" s="488"/>
      <c r="I211" s="488"/>
      <c r="J211" s="489"/>
      <c r="K211" s="471">
        <f t="shared" si="174"/>
        <v>0</v>
      </c>
      <c r="L211" s="472">
        <f t="shared" si="206"/>
        <v>0</v>
      </c>
      <c r="M211" s="473">
        <f t="shared" si="207"/>
        <v>0</v>
      </c>
      <c r="N211" s="474" t="str">
        <f t="shared" si="175"/>
        <v/>
      </c>
      <c r="O211" s="475">
        <f t="shared" si="176"/>
        <v>0</v>
      </c>
      <c r="P211" s="476">
        <f t="shared" si="177"/>
        <v>0</v>
      </c>
      <c r="Q211" s="477">
        <f t="shared" si="208"/>
        <v>0</v>
      </c>
      <c r="R211" s="478" t="str">
        <f t="shared" si="209"/>
        <v/>
      </c>
      <c r="S211" s="479">
        <f t="shared" si="178"/>
        <v>0</v>
      </c>
      <c r="T211" s="480">
        <f t="shared" si="210"/>
        <v>0</v>
      </c>
      <c r="U211" s="467"/>
      <c r="V211" s="481">
        <f t="shared" si="188"/>
        <v>0</v>
      </c>
      <c r="W211" s="477">
        <f t="shared" si="211"/>
        <v>0</v>
      </c>
      <c r="X211" s="466" t="str">
        <f t="shared" si="189"/>
        <v/>
      </c>
      <c r="Y211" s="469">
        <f t="shared" si="181"/>
        <v>0</v>
      </c>
      <c r="Z211" s="482">
        <f t="shared" si="190"/>
        <v>0</v>
      </c>
      <c r="AA211" s="468"/>
      <c r="AB211" s="483"/>
      <c r="AC211" s="483"/>
      <c r="AE211" s="340">
        <f t="shared" si="212"/>
        <v>0</v>
      </c>
      <c r="AF211" s="340"/>
    </row>
    <row r="212" spans="1:238" s="465" customFormat="1" ht="24.75" hidden="1" customHeight="1" outlineLevel="1" x14ac:dyDescent="0.25">
      <c r="A212" s="470">
        <v>209</v>
      </c>
      <c r="B212" s="484"/>
      <c r="C212" s="484"/>
      <c r="D212" s="484"/>
      <c r="E212" s="485"/>
      <c r="F212" s="486"/>
      <c r="G212" s="487"/>
      <c r="H212" s="488"/>
      <c r="I212" s="488"/>
      <c r="J212" s="489"/>
      <c r="K212" s="471">
        <f t="shared" si="174"/>
        <v>0</v>
      </c>
      <c r="L212" s="472">
        <f t="shared" si="206"/>
        <v>0</v>
      </c>
      <c r="M212" s="473">
        <f t="shared" si="207"/>
        <v>0</v>
      </c>
      <c r="N212" s="474" t="str">
        <f t="shared" si="175"/>
        <v/>
      </c>
      <c r="O212" s="475">
        <f t="shared" si="176"/>
        <v>0</v>
      </c>
      <c r="P212" s="476">
        <f t="shared" si="177"/>
        <v>0</v>
      </c>
      <c r="Q212" s="477">
        <f t="shared" si="208"/>
        <v>0</v>
      </c>
      <c r="R212" s="478" t="str">
        <f t="shared" si="209"/>
        <v/>
      </c>
      <c r="S212" s="479">
        <f t="shared" si="178"/>
        <v>0</v>
      </c>
      <c r="T212" s="480">
        <f t="shared" si="210"/>
        <v>0</v>
      </c>
      <c r="U212" s="467"/>
      <c r="V212" s="481">
        <f t="shared" ref="V212" si="213">IF($Z$2&gt;0,(1-$Z$2)*P212,P212)</f>
        <v>0</v>
      </c>
      <c r="W212" s="477">
        <f t="shared" si="211"/>
        <v>0</v>
      </c>
      <c r="X212" s="466" t="str">
        <f t="shared" si="189"/>
        <v/>
      </c>
      <c r="Y212" s="469">
        <f t="shared" si="181"/>
        <v>0</v>
      </c>
      <c r="Z212" s="482">
        <f t="shared" si="190"/>
        <v>0</v>
      </c>
      <c r="AA212" s="468"/>
      <c r="AB212" s="483"/>
      <c r="AC212" s="483"/>
      <c r="AE212" s="340">
        <f t="shared" si="212"/>
        <v>0</v>
      </c>
      <c r="AF212" s="340"/>
    </row>
    <row r="213" spans="1:238" s="465" customFormat="1" ht="24.75" hidden="1" customHeight="1" outlineLevel="1" x14ac:dyDescent="0.25">
      <c r="A213" s="470">
        <v>210</v>
      </c>
      <c r="B213" s="484"/>
      <c r="C213" s="484"/>
      <c r="D213" s="484"/>
      <c r="E213" s="485"/>
      <c r="F213" s="486"/>
      <c r="G213" s="487"/>
      <c r="H213" s="488"/>
      <c r="I213" s="488"/>
      <c r="J213" s="489"/>
      <c r="K213" s="471">
        <f t="shared" si="174"/>
        <v>0</v>
      </c>
      <c r="L213" s="472">
        <f t="shared" si="206"/>
        <v>0</v>
      </c>
      <c r="M213" s="473">
        <f t="shared" si="207"/>
        <v>0</v>
      </c>
      <c r="N213" s="474" t="str">
        <f t="shared" si="175"/>
        <v/>
      </c>
      <c r="O213" s="475">
        <f t="shared" si="176"/>
        <v>0</v>
      </c>
      <c r="P213" s="476">
        <f t="shared" si="177"/>
        <v>0</v>
      </c>
      <c r="Q213" s="477">
        <f t="shared" si="208"/>
        <v>0</v>
      </c>
      <c r="R213" s="478" t="str">
        <f t="shared" si="209"/>
        <v/>
      </c>
      <c r="S213" s="479">
        <f t="shared" si="178"/>
        <v>0</v>
      </c>
      <c r="T213" s="480">
        <f t="shared" si="210"/>
        <v>0</v>
      </c>
      <c r="U213" s="467"/>
      <c r="V213" s="481">
        <f t="shared" ref="V213" si="214">IF($Z$2&gt;0,(1-$Z$2)*P213,P213)</f>
        <v>0</v>
      </c>
      <c r="W213" s="477">
        <f t="shared" si="211"/>
        <v>0</v>
      </c>
      <c r="X213" s="466" t="str">
        <f t="shared" si="189"/>
        <v/>
      </c>
      <c r="Y213" s="469">
        <f t="shared" si="181"/>
        <v>0</v>
      </c>
      <c r="Z213" s="482">
        <f t="shared" si="190"/>
        <v>0</v>
      </c>
      <c r="AA213" s="468"/>
      <c r="AB213" s="483"/>
      <c r="AC213" s="483"/>
      <c r="AE213" s="340">
        <f t="shared" si="212"/>
        <v>0</v>
      </c>
      <c r="AF213" s="340"/>
    </row>
    <row r="214" spans="1:238" s="465" customFormat="1" ht="24.75" hidden="1" customHeight="1" outlineLevel="1" x14ac:dyDescent="0.25">
      <c r="A214" s="470">
        <v>211</v>
      </c>
      <c r="B214" s="484"/>
      <c r="C214" s="484"/>
      <c r="D214" s="484"/>
      <c r="E214" s="485"/>
      <c r="F214" s="486"/>
      <c r="G214" s="487"/>
      <c r="H214" s="488"/>
      <c r="I214" s="488"/>
      <c r="J214" s="489"/>
      <c r="K214" s="471">
        <f t="shared" si="174"/>
        <v>0</v>
      </c>
      <c r="L214" s="472">
        <f t="shared" si="206"/>
        <v>0</v>
      </c>
      <c r="M214" s="473">
        <f t="shared" si="207"/>
        <v>0</v>
      </c>
      <c r="N214" s="474" t="str">
        <f t="shared" si="175"/>
        <v/>
      </c>
      <c r="O214" s="475">
        <f t="shared" si="176"/>
        <v>0</v>
      </c>
      <c r="P214" s="476">
        <f t="shared" si="177"/>
        <v>0</v>
      </c>
      <c r="Q214" s="477">
        <f t="shared" si="208"/>
        <v>0</v>
      </c>
      <c r="R214" s="478" t="str">
        <f t="shared" si="209"/>
        <v/>
      </c>
      <c r="S214" s="479">
        <f t="shared" si="178"/>
        <v>0</v>
      </c>
      <c r="T214" s="480">
        <f t="shared" si="210"/>
        <v>0</v>
      </c>
      <c r="U214" s="467"/>
      <c r="V214" s="481">
        <f t="shared" ref="V214" si="215">IF($Z$2&gt;0,(1-$Z$2)*P214,P214)</f>
        <v>0</v>
      </c>
      <c r="W214" s="477">
        <f t="shared" si="211"/>
        <v>0</v>
      </c>
      <c r="X214" s="466" t="str">
        <f t="shared" si="189"/>
        <v/>
      </c>
      <c r="Y214" s="469">
        <f t="shared" si="181"/>
        <v>0</v>
      </c>
      <c r="Z214" s="482">
        <f t="shared" si="190"/>
        <v>0</v>
      </c>
      <c r="AA214" s="468"/>
      <c r="AB214" s="483"/>
      <c r="AC214" s="483"/>
      <c r="AE214" s="340">
        <f t="shared" si="212"/>
        <v>0</v>
      </c>
      <c r="AF214" s="340"/>
    </row>
    <row r="215" spans="1:238" s="465" customFormat="1" ht="24.75" hidden="1" customHeight="1" outlineLevel="1" x14ac:dyDescent="0.25">
      <c r="A215" s="470">
        <v>212</v>
      </c>
      <c r="B215" s="484"/>
      <c r="C215" s="484"/>
      <c r="D215" s="484"/>
      <c r="E215" s="485"/>
      <c r="F215" s="486"/>
      <c r="G215" s="487"/>
      <c r="H215" s="488"/>
      <c r="I215" s="488"/>
      <c r="J215" s="489"/>
      <c r="K215" s="471">
        <f t="shared" si="174"/>
        <v>0</v>
      </c>
      <c r="L215" s="472">
        <f t="shared" si="206"/>
        <v>0</v>
      </c>
      <c r="M215" s="473">
        <f t="shared" si="207"/>
        <v>0</v>
      </c>
      <c r="N215" s="474" t="str">
        <f t="shared" si="175"/>
        <v/>
      </c>
      <c r="O215" s="475">
        <f t="shared" si="176"/>
        <v>0</v>
      </c>
      <c r="P215" s="476">
        <f t="shared" si="177"/>
        <v>0</v>
      </c>
      <c r="Q215" s="477">
        <f t="shared" si="208"/>
        <v>0</v>
      </c>
      <c r="R215" s="478" t="str">
        <f t="shared" si="209"/>
        <v/>
      </c>
      <c r="S215" s="479">
        <f t="shared" si="178"/>
        <v>0</v>
      </c>
      <c r="T215" s="480">
        <f t="shared" si="210"/>
        <v>0</v>
      </c>
      <c r="U215" s="467"/>
      <c r="V215" s="481">
        <f t="shared" ref="V215:V223" si="216">IF($Z$2&gt;0,(1-$Z$2)*P215,P215)</f>
        <v>0</v>
      </c>
      <c r="W215" s="477">
        <f t="shared" si="211"/>
        <v>0</v>
      </c>
      <c r="X215" s="466" t="str">
        <f t="shared" si="189"/>
        <v/>
      </c>
      <c r="Y215" s="469">
        <f t="shared" si="181"/>
        <v>0</v>
      </c>
      <c r="Z215" s="482">
        <f t="shared" si="190"/>
        <v>0</v>
      </c>
      <c r="AA215" s="468"/>
      <c r="AB215" s="483"/>
      <c r="AC215" s="483"/>
      <c r="AE215" s="340">
        <f t="shared" si="212"/>
        <v>0</v>
      </c>
      <c r="AF215" s="340"/>
    </row>
    <row r="216" spans="1:238" s="465" customFormat="1" ht="24.75" hidden="1" customHeight="1" outlineLevel="1" x14ac:dyDescent="0.25">
      <c r="A216" s="470">
        <v>213</v>
      </c>
      <c r="B216" s="484"/>
      <c r="C216" s="484"/>
      <c r="D216" s="484"/>
      <c r="E216" s="485"/>
      <c r="F216" s="486"/>
      <c r="G216" s="487"/>
      <c r="H216" s="488"/>
      <c r="I216" s="488"/>
      <c r="J216" s="489"/>
      <c r="K216" s="471">
        <f t="shared" si="174"/>
        <v>0</v>
      </c>
      <c r="L216" s="472">
        <f t="shared" si="206"/>
        <v>0</v>
      </c>
      <c r="M216" s="473">
        <f t="shared" si="207"/>
        <v>0</v>
      </c>
      <c r="N216" s="474" t="str">
        <f t="shared" si="175"/>
        <v/>
      </c>
      <c r="O216" s="475">
        <f t="shared" si="176"/>
        <v>0</v>
      </c>
      <c r="P216" s="476">
        <f t="shared" si="177"/>
        <v>0</v>
      </c>
      <c r="Q216" s="477">
        <f t="shared" si="208"/>
        <v>0</v>
      </c>
      <c r="R216" s="478" t="str">
        <f t="shared" si="209"/>
        <v/>
      </c>
      <c r="S216" s="479">
        <f t="shared" si="178"/>
        <v>0</v>
      </c>
      <c r="T216" s="480">
        <f t="shared" si="210"/>
        <v>0</v>
      </c>
      <c r="U216" s="467"/>
      <c r="V216" s="481">
        <f t="shared" si="216"/>
        <v>0</v>
      </c>
      <c r="W216" s="477">
        <f t="shared" si="211"/>
        <v>0</v>
      </c>
      <c r="X216" s="466" t="str">
        <f t="shared" si="189"/>
        <v/>
      </c>
      <c r="Y216" s="469">
        <f t="shared" si="181"/>
        <v>0</v>
      </c>
      <c r="Z216" s="482">
        <f t="shared" si="190"/>
        <v>0</v>
      </c>
      <c r="AA216" s="468"/>
      <c r="AB216" s="483"/>
      <c r="AC216" s="483"/>
      <c r="AE216" s="340">
        <f t="shared" si="212"/>
        <v>0</v>
      </c>
      <c r="AF216" s="340"/>
    </row>
    <row r="217" spans="1:238" s="465" customFormat="1" ht="24.75" hidden="1" customHeight="1" outlineLevel="1" x14ac:dyDescent="0.25">
      <c r="A217" s="470">
        <v>214</v>
      </c>
      <c r="B217" s="484"/>
      <c r="C217" s="484"/>
      <c r="D217" s="484"/>
      <c r="E217" s="485"/>
      <c r="F217" s="486"/>
      <c r="G217" s="487"/>
      <c r="H217" s="488"/>
      <c r="I217" s="488"/>
      <c r="J217" s="489"/>
      <c r="K217" s="471">
        <f t="shared" si="174"/>
        <v>0</v>
      </c>
      <c r="L217" s="472">
        <f t="shared" si="206"/>
        <v>0</v>
      </c>
      <c r="M217" s="473">
        <f t="shared" si="207"/>
        <v>0</v>
      </c>
      <c r="N217" s="474" t="str">
        <f t="shared" si="175"/>
        <v/>
      </c>
      <c r="O217" s="475">
        <f t="shared" si="176"/>
        <v>0</v>
      </c>
      <c r="P217" s="476">
        <f t="shared" si="177"/>
        <v>0</v>
      </c>
      <c r="Q217" s="477">
        <f t="shared" si="208"/>
        <v>0</v>
      </c>
      <c r="R217" s="478" t="str">
        <f t="shared" si="209"/>
        <v/>
      </c>
      <c r="S217" s="479">
        <f t="shared" si="178"/>
        <v>0</v>
      </c>
      <c r="T217" s="480">
        <f t="shared" si="210"/>
        <v>0</v>
      </c>
      <c r="U217" s="467"/>
      <c r="V217" s="481">
        <f t="shared" si="216"/>
        <v>0</v>
      </c>
      <c r="W217" s="477">
        <f t="shared" si="211"/>
        <v>0</v>
      </c>
      <c r="X217" s="466" t="str">
        <f t="shared" si="189"/>
        <v/>
      </c>
      <c r="Y217" s="469">
        <f t="shared" si="181"/>
        <v>0</v>
      </c>
      <c r="Z217" s="482">
        <f t="shared" si="190"/>
        <v>0</v>
      </c>
      <c r="AA217" s="468"/>
      <c r="AB217" s="483"/>
      <c r="AC217" s="483"/>
      <c r="AE217" s="340">
        <f t="shared" si="212"/>
        <v>0</v>
      </c>
      <c r="AF217" s="340"/>
    </row>
    <row r="218" spans="1:238" s="465" customFormat="1" ht="24.75" hidden="1" customHeight="1" outlineLevel="1" x14ac:dyDescent="0.25">
      <c r="A218" s="470">
        <v>215</v>
      </c>
      <c r="B218" s="484"/>
      <c r="C218" s="484"/>
      <c r="D218" s="484"/>
      <c r="E218" s="485"/>
      <c r="F218" s="486"/>
      <c r="G218" s="487"/>
      <c r="H218" s="488"/>
      <c r="I218" s="488"/>
      <c r="J218" s="489"/>
      <c r="K218" s="471">
        <f t="shared" si="174"/>
        <v>0</v>
      </c>
      <c r="L218" s="472">
        <f t="shared" si="206"/>
        <v>0</v>
      </c>
      <c r="M218" s="473">
        <f t="shared" si="207"/>
        <v>0</v>
      </c>
      <c r="N218" s="474" t="str">
        <f t="shared" si="175"/>
        <v/>
      </c>
      <c r="O218" s="475">
        <f t="shared" si="176"/>
        <v>0</v>
      </c>
      <c r="P218" s="476">
        <f t="shared" si="177"/>
        <v>0</v>
      </c>
      <c r="Q218" s="477">
        <f t="shared" si="208"/>
        <v>0</v>
      </c>
      <c r="R218" s="478" t="str">
        <f t="shared" si="209"/>
        <v/>
      </c>
      <c r="S218" s="479">
        <f t="shared" si="178"/>
        <v>0</v>
      </c>
      <c r="T218" s="480">
        <f t="shared" si="210"/>
        <v>0</v>
      </c>
      <c r="U218" s="467"/>
      <c r="V218" s="481">
        <f t="shared" si="216"/>
        <v>0</v>
      </c>
      <c r="W218" s="477">
        <f t="shared" si="211"/>
        <v>0</v>
      </c>
      <c r="X218" s="466" t="str">
        <f t="shared" si="189"/>
        <v/>
      </c>
      <c r="Y218" s="469">
        <f t="shared" si="181"/>
        <v>0</v>
      </c>
      <c r="Z218" s="482">
        <f t="shared" si="190"/>
        <v>0</v>
      </c>
      <c r="AA218" s="468"/>
      <c r="AB218" s="483"/>
      <c r="AC218" s="483"/>
      <c r="AE218" s="340">
        <f t="shared" si="212"/>
        <v>0</v>
      </c>
      <c r="AF218" s="340"/>
    </row>
    <row r="219" spans="1:238" s="465" customFormat="1" ht="24.75" hidden="1" customHeight="1" outlineLevel="1" x14ac:dyDescent="0.25">
      <c r="A219" s="470">
        <v>216</v>
      </c>
      <c r="B219" s="484"/>
      <c r="C219" s="484"/>
      <c r="D219" s="484"/>
      <c r="E219" s="485"/>
      <c r="F219" s="486"/>
      <c r="G219" s="487"/>
      <c r="H219" s="488"/>
      <c r="I219" s="488"/>
      <c r="J219" s="489"/>
      <c r="K219" s="471">
        <f t="shared" si="174"/>
        <v>0</v>
      </c>
      <c r="L219" s="472">
        <f t="shared" si="206"/>
        <v>0</v>
      </c>
      <c r="M219" s="473">
        <f t="shared" si="207"/>
        <v>0</v>
      </c>
      <c r="N219" s="474" t="str">
        <f t="shared" si="175"/>
        <v/>
      </c>
      <c r="O219" s="475">
        <f t="shared" si="176"/>
        <v>0</v>
      </c>
      <c r="P219" s="476">
        <f t="shared" si="177"/>
        <v>0</v>
      </c>
      <c r="Q219" s="477">
        <f t="shared" si="208"/>
        <v>0</v>
      </c>
      <c r="R219" s="478" t="str">
        <f t="shared" si="209"/>
        <v/>
      </c>
      <c r="S219" s="479">
        <f t="shared" si="178"/>
        <v>0</v>
      </c>
      <c r="T219" s="480">
        <f t="shared" si="210"/>
        <v>0</v>
      </c>
      <c r="U219" s="467"/>
      <c r="V219" s="481">
        <f t="shared" si="216"/>
        <v>0</v>
      </c>
      <c r="W219" s="477">
        <f t="shared" si="211"/>
        <v>0</v>
      </c>
      <c r="X219" s="466" t="str">
        <f t="shared" si="189"/>
        <v/>
      </c>
      <c r="Y219" s="469">
        <f t="shared" si="181"/>
        <v>0</v>
      </c>
      <c r="Z219" s="482">
        <f t="shared" si="190"/>
        <v>0</v>
      </c>
      <c r="AA219" s="468"/>
      <c r="AB219" s="483"/>
      <c r="AC219" s="483"/>
      <c r="AE219" s="340">
        <f t="shared" si="212"/>
        <v>0</v>
      </c>
      <c r="AF219" s="340"/>
    </row>
    <row r="220" spans="1:238" s="465" customFormat="1" ht="24.75" hidden="1" customHeight="1" outlineLevel="1" x14ac:dyDescent="0.25">
      <c r="A220" s="470">
        <v>217</v>
      </c>
      <c r="B220" s="484"/>
      <c r="C220" s="484"/>
      <c r="D220" s="484"/>
      <c r="E220" s="485"/>
      <c r="F220" s="486"/>
      <c r="G220" s="487"/>
      <c r="H220" s="488"/>
      <c r="I220" s="488"/>
      <c r="J220" s="489"/>
      <c r="K220" s="471">
        <f t="shared" si="174"/>
        <v>0</v>
      </c>
      <c r="L220" s="472">
        <f t="shared" si="206"/>
        <v>0</v>
      </c>
      <c r="M220" s="473">
        <f t="shared" si="207"/>
        <v>0</v>
      </c>
      <c r="N220" s="474" t="str">
        <f t="shared" si="175"/>
        <v/>
      </c>
      <c r="O220" s="475">
        <f t="shared" si="176"/>
        <v>0</v>
      </c>
      <c r="P220" s="476">
        <f t="shared" si="177"/>
        <v>0</v>
      </c>
      <c r="Q220" s="477">
        <f t="shared" si="208"/>
        <v>0</v>
      </c>
      <c r="R220" s="478" t="str">
        <f t="shared" si="209"/>
        <v/>
      </c>
      <c r="S220" s="479">
        <f t="shared" si="178"/>
        <v>0</v>
      </c>
      <c r="T220" s="480">
        <f t="shared" si="210"/>
        <v>0</v>
      </c>
      <c r="U220" s="467"/>
      <c r="V220" s="481">
        <f t="shared" si="216"/>
        <v>0</v>
      </c>
      <c r="W220" s="477">
        <f t="shared" si="211"/>
        <v>0</v>
      </c>
      <c r="X220" s="466" t="str">
        <f t="shared" si="189"/>
        <v/>
      </c>
      <c r="Y220" s="469">
        <f t="shared" si="181"/>
        <v>0</v>
      </c>
      <c r="Z220" s="482">
        <f t="shared" si="190"/>
        <v>0</v>
      </c>
      <c r="AA220" s="468"/>
      <c r="AB220" s="483"/>
      <c r="AC220" s="483"/>
      <c r="AE220" s="340">
        <f t="shared" si="212"/>
        <v>0</v>
      </c>
      <c r="AF220" s="340"/>
    </row>
    <row r="221" spans="1:238" s="465" customFormat="1" ht="24.75" hidden="1" customHeight="1" outlineLevel="1" x14ac:dyDescent="0.25">
      <c r="A221" s="470">
        <v>218</v>
      </c>
      <c r="B221" s="484"/>
      <c r="C221" s="484"/>
      <c r="D221" s="484"/>
      <c r="E221" s="485"/>
      <c r="F221" s="486"/>
      <c r="G221" s="487"/>
      <c r="H221" s="488"/>
      <c r="I221" s="488"/>
      <c r="J221" s="489"/>
      <c r="K221" s="471">
        <f t="shared" si="174"/>
        <v>0</v>
      </c>
      <c r="L221" s="472">
        <f t="shared" si="206"/>
        <v>0</v>
      </c>
      <c r="M221" s="473">
        <f t="shared" si="207"/>
        <v>0</v>
      </c>
      <c r="N221" s="474" t="str">
        <f t="shared" si="175"/>
        <v/>
      </c>
      <c r="O221" s="475">
        <f t="shared" si="176"/>
        <v>0</v>
      </c>
      <c r="P221" s="476">
        <f t="shared" si="177"/>
        <v>0</v>
      </c>
      <c r="Q221" s="477">
        <f t="shared" si="208"/>
        <v>0</v>
      </c>
      <c r="R221" s="478" t="str">
        <f t="shared" si="209"/>
        <v/>
      </c>
      <c r="S221" s="479">
        <f t="shared" si="178"/>
        <v>0</v>
      </c>
      <c r="T221" s="480">
        <f t="shared" si="210"/>
        <v>0</v>
      </c>
      <c r="U221" s="467"/>
      <c r="V221" s="481">
        <f t="shared" si="216"/>
        <v>0</v>
      </c>
      <c r="W221" s="477">
        <f t="shared" si="211"/>
        <v>0</v>
      </c>
      <c r="X221" s="466" t="str">
        <f t="shared" si="189"/>
        <v/>
      </c>
      <c r="Y221" s="469">
        <f t="shared" si="181"/>
        <v>0</v>
      </c>
      <c r="Z221" s="482">
        <f t="shared" si="190"/>
        <v>0</v>
      </c>
      <c r="AA221" s="468"/>
      <c r="AB221" s="483"/>
      <c r="AC221" s="483"/>
      <c r="AE221" s="340">
        <f t="shared" si="212"/>
        <v>0</v>
      </c>
      <c r="AF221" s="340"/>
    </row>
    <row r="222" spans="1:238" s="465" customFormat="1" ht="24.75" hidden="1" customHeight="1" outlineLevel="1" x14ac:dyDescent="0.25">
      <c r="A222" s="470">
        <v>219</v>
      </c>
      <c r="B222" s="484"/>
      <c r="C222" s="484"/>
      <c r="D222" s="484"/>
      <c r="E222" s="485"/>
      <c r="F222" s="486"/>
      <c r="G222" s="487"/>
      <c r="H222" s="488"/>
      <c r="I222" s="488"/>
      <c r="J222" s="489"/>
      <c r="K222" s="471">
        <f t="shared" si="174"/>
        <v>0</v>
      </c>
      <c r="L222" s="472">
        <f t="shared" si="206"/>
        <v>0</v>
      </c>
      <c r="M222" s="473">
        <f t="shared" si="207"/>
        <v>0</v>
      </c>
      <c r="N222" s="474" t="str">
        <f t="shared" si="175"/>
        <v/>
      </c>
      <c r="O222" s="475">
        <f t="shared" si="176"/>
        <v>0</v>
      </c>
      <c r="P222" s="476">
        <f t="shared" si="177"/>
        <v>0</v>
      </c>
      <c r="Q222" s="477">
        <f t="shared" si="208"/>
        <v>0</v>
      </c>
      <c r="R222" s="478" t="str">
        <f t="shared" si="209"/>
        <v/>
      </c>
      <c r="S222" s="479">
        <f t="shared" si="178"/>
        <v>0</v>
      </c>
      <c r="T222" s="480">
        <f t="shared" si="210"/>
        <v>0</v>
      </c>
      <c r="U222" s="467"/>
      <c r="V222" s="481">
        <f t="shared" si="216"/>
        <v>0</v>
      </c>
      <c r="W222" s="477">
        <f t="shared" si="211"/>
        <v>0</v>
      </c>
      <c r="X222" s="466" t="str">
        <f t="shared" si="189"/>
        <v/>
      </c>
      <c r="Y222" s="469">
        <f t="shared" si="181"/>
        <v>0</v>
      </c>
      <c r="Z222" s="482">
        <f t="shared" si="190"/>
        <v>0</v>
      </c>
      <c r="AA222" s="468"/>
      <c r="AB222" s="483"/>
      <c r="AC222" s="483"/>
      <c r="AE222" s="340">
        <f t="shared" si="212"/>
        <v>0</v>
      </c>
      <c r="AF222" s="340"/>
    </row>
    <row r="223" spans="1:238" s="465" customFormat="1" ht="24.75" hidden="1" customHeight="1" outlineLevel="1" thickBot="1" x14ac:dyDescent="0.3">
      <c r="A223" s="470">
        <v>220</v>
      </c>
      <c r="B223" s="484"/>
      <c r="C223" s="484"/>
      <c r="D223" s="484"/>
      <c r="E223" s="485"/>
      <c r="F223" s="486"/>
      <c r="G223" s="487"/>
      <c r="H223" s="488"/>
      <c r="I223" s="488"/>
      <c r="J223" s="489"/>
      <c r="K223" s="471">
        <f t="shared" si="174"/>
        <v>0</v>
      </c>
      <c r="L223" s="472">
        <f t="shared" si="206"/>
        <v>0</v>
      </c>
      <c r="M223" s="473">
        <f t="shared" si="207"/>
        <v>0</v>
      </c>
      <c r="N223" s="474" t="str">
        <f t="shared" si="175"/>
        <v/>
      </c>
      <c r="O223" s="475">
        <f t="shared" si="176"/>
        <v>0</v>
      </c>
      <c r="P223" s="476">
        <f t="shared" si="177"/>
        <v>0</v>
      </c>
      <c r="Q223" s="477">
        <f t="shared" si="208"/>
        <v>0</v>
      </c>
      <c r="R223" s="478" t="str">
        <f t="shared" si="209"/>
        <v/>
      </c>
      <c r="S223" s="479">
        <f t="shared" si="178"/>
        <v>0</v>
      </c>
      <c r="T223" s="480">
        <f t="shared" si="210"/>
        <v>0</v>
      </c>
      <c r="U223" s="467"/>
      <c r="V223" s="481">
        <f t="shared" si="216"/>
        <v>0</v>
      </c>
      <c r="W223" s="477">
        <f t="shared" si="211"/>
        <v>0</v>
      </c>
      <c r="X223" s="466" t="str">
        <f t="shared" si="189"/>
        <v/>
      </c>
      <c r="Y223" s="469">
        <f t="shared" si="181"/>
        <v>0</v>
      </c>
      <c r="Z223" s="482">
        <f t="shared" si="190"/>
        <v>0</v>
      </c>
      <c r="AA223" s="468"/>
      <c r="AB223" s="483"/>
      <c r="AC223" s="483"/>
      <c r="AE223" s="340">
        <f t="shared" si="212"/>
        <v>0</v>
      </c>
      <c r="AF223" s="340"/>
    </row>
    <row r="224" spans="1:238" s="359" customFormat="1" ht="18.75" customHeight="1" collapsed="1" x14ac:dyDescent="0.25">
      <c r="A224" s="347"/>
      <c r="B224" s="630" t="s">
        <v>27</v>
      </c>
      <c r="C224" s="631"/>
      <c r="D224" s="632"/>
      <c r="E224" s="632"/>
      <c r="F224" s="348">
        <f>SUM(F4:F223)</f>
        <v>93500</v>
      </c>
      <c r="G224" s="349">
        <f>SUM(G4:G223)</f>
        <v>21114.5</v>
      </c>
      <c r="H224" s="349"/>
      <c r="I224" s="349"/>
      <c r="J224" s="350"/>
      <c r="K224" s="351">
        <f>SUM(K4:K223)</f>
        <v>297667.7</v>
      </c>
      <c r="L224" s="493">
        <f>SUM(L4:L223)</f>
        <v>1.3333333333333335</v>
      </c>
      <c r="M224" s="350">
        <f>SUM(M4:M223)</f>
        <v>1069735</v>
      </c>
      <c r="N224" s="352"/>
      <c r="O224" s="352"/>
      <c r="P224" s="352"/>
      <c r="Q224" s="353">
        <f>SUM(Q4:Q223)</f>
        <v>51</v>
      </c>
      <c r="R224" s="354"/>
      <c r="S224" s="353">
        <f>SUM(S4:S223)</f>
        <v>297667.7</v>
      </c>
      <c r="T224" s="495">
        <f>SUM(T4:T223)</f>
        <v>1.3333333333333335</v>
      </c>
      <c r="U224" s="332"/>
      <c r="V224" s="355">
        <f>IF($Z$2&gt;0,$Z$2*P224,P224)</f>
        <v>0</v>
      </c>
      <c r="W224" s="356">
        <f t="shared" si="211"/>
        <v>51</v>
      </c>
      <c r="X224" s="357" t="str">
        <f>IF(AND($Z$2&gt;0,V224&gt;0),(IF(($Z$2*P224=V224),"קיצוץ אחיד","נימוק?")),(IF((V224-P224=0),"","נימוק?")))</f>
        <v/>
      </c>
      <c r="Y224" s="358">
        <f>SUM(Y4:Y223)</f>
        <v>297667.7</v>
      </c>
      <c r="Z224" s="497">
        <f>SUM(Z4:Z223)</f>
        <v>1.3333333333333335</v>
      </c>
      <c r="AA224" s="337"/>
      <c r="AB224" s="338"/>
      <c r="AC224" s="338"/>
      <c r="AD224" s="339"/>
      <c r="AE224" s="340"/>
      <c r="AF224" s="340"/>
      <c r="AG224" s="339"/>
      <c r="AH224" s="339"/>
      <c r="AI224" s="339"/>
      <c r="AJ224" s="339"/>
      <c r="AK224" s="339"/>
      <c r="AL224" s="339"/>
      <c r="AM224" s="339"/>
      <c r="AN224" s="339"/>
      <c r="AO224" s="339"/>
      <c r="AP224" s="339"/>
      <c r="AQ224" s="339"/>
      <c r="AR224" s="339"/>
      <c r="AS224" s="339"/>
      <c r="AT224" s="339"/>
      <c r="AU224" s="339"/>
      <c r="AV224" s="339"/>
      <c r="AW224" s="339"/>
      <c r="AX224" s="339"/>
      <c r="AY224" s="339"/>
      <c r="AZ224" s="339"/>
      <c r="BA224" s="339"/>
      <c r="BB224" s="339"/>
      <c r="BC224" s="339"/>
      <c r="BD224" s="339"/>
      <c r="BE224" s="339"/>
      <c r="BF224" s="339"/>
      <c r="BG224" s="339"/>
      <c r="BH224" s="339"/>
      <c r="BI224" s="339"/>
      <c r="BJ224" s="339"/>
      <c r="BK224" s="339"/>
      <c r="BL224" s="339"/>
      <c r="BM224" s="339"/>
      <c r="BN224" s="339"/>
      <c r="BO224" s="339"/>
      <c r="BP224" s="339"/>
      <c r="BQ224" s="339"/>
      <c r="BR224" s="339"/>
      <c r="BS224" s="339"/>
      <c r="BT224" s="339"/>
      <c r="BU224" s="339"/>
      <c r="BV224" s="339"/>
      <c r="BW224" s="339"/>
      <c r="BX224" s="339"/>
      <c r="BY224" s="339"/>
      <c r="BZ224" s="339"/>
      <c r="CA224" s="339"/>
      <c r="CB224" s="339"/>
      <c r="CC224" s="339"/>
      <c r="CD224" s="339"/>
      <c r="CE224" s="339"/>
      <c r="CF224" s="339"/>
      <c r="CG224" s="339"/>
      <c r="CH224" s="339"/>
      <c r="CI224" s="339"/>
      <c r="CJ224" s="339"/>
      <c r="CK224" s="339"/>
      <c r="CL224" s="339"/>
      <c r="CM224" s="339"/>
      <c r="CN224" s="339"/>
      <c r="CO224" s="339"/>
      <c r="CP224" s="339"/>
      <c r="CQ224" s="339"/>
      <c r="CR224" s="339"/>
      <c r="CS224" s="339"/>
      <c r="CT224" s="339"/>
      <c r="CU224" s="339"/>
      <c r="CV224" s="339"/>
      <c r="CW224" s="339"/>
      <c r="CX224" s="339"/>
      <c r="CY224" s="339"/>
      <c r="CZ224" s="339"/>
      <c r="DA224" s="339"/>
      <c r="DB224" s="339"/>
      <c r="DC224" s="339"/>
      <c r="DD224" s="339"/>
      <c r="DE224" s="339"/>
      <c r="DF224" s="339"/>
      <c r="DG224" s="339"/>
      <c r="DH224" s="339"/>
      <c r="DI224" s="339"/>
      <c r="DJ224" s="339"/>
      <c r="DK224" s="339"/>
      <c r="DL224" s="339"/>
      <c r="DM224" s="339"/>
      <c r="DN224" s="339"/>
      <c r="DO224" s="339"/>
      <c r="DP224" s="339"/>
      <c r="DQ224" s="339"/>
      <c r="DR224" s="339"/>
      <c r="DS224" s="339"/>
      <c r="DT224" s="339"/>
      <c r="DU224" s="339"/>
      <c r="DV224" s="339"/>
      <c r="DW224" s="339"/>
      <c r="DX224" s="339"/>
      <c r="DY224" s="339"/>
      <c r="DZ224" s="339"/>
      <c r="EA224" s="339"/>
      <c r="EB224" s="339"/>
      <c r="EC224" s="339"/>
      <c r="ED224" s="339"/>
      <c r="EE224" s="339"/>
      <c r="EF224" s="339"/>
      <c r="EG224" s="339"/>
      <c r="EH224" s="339"/>
      <c r="EI224" s="339"/>
      <c r="EJ224" s="339"/>
      <c r="EK224" s="339"/>
      <c r="EL224" s="339"/>
      <c r="EM224" s="339"/>
      <c r="EN224" s="339"/>
      <c r="EO224" s="339"/>
      <c r="EP224" s="339"/>
      <c r="EQ224" s="339"/>
      <c r="ER224" s="339"/>
      <c r="ES224" s="339"/>
      <c r="ET224" s="339"/>
      <c r="EU224" s="339"/>
      <c r="EV224" s="339"/>
      <c r="EW224" s="339"/>
      <c r="EX224" s="339"/>
      <c r="EY224" s="339"/>
      <c r="EZ224" s="339"/>
      <c r="FA224" s="339"/>
      <c r="FB224" s="339"/>
      <c r="FC224" s="339"/>
      <c r="FD224" s="339"/>
      <c r="FE224" s="339"/>
      <c r="FF224" s="339"/>
      <c r="FG224" s="339"/>
      <c r="FH224" s="339"/>
      <c r="FI224" s="339"/>
      <c r="FJ224" s="339"/>
      <c r="FK224" s="339"/>
      <c r="FL224" s="339"/>
      <c r="FM224" s="339"/>
      <c r="FN224" s="339"/>
      <c r="FO224" s="339"/>
      <c r="FP224" s="339"/>
      <c r="FQ224" s="339"/>
      <c r="FR224" s="339"/>
      <c r="FS224" s="339"/>
      <c r="FT224" s="339"/>
      <c r="FU224" s="339"/>
      <c r="FV224" s="339"/>
      <c r="FW224" s="339"/>
      <c r="FX224" s="339"/>
      <c r="FY224" s="339"/>
      <c r="FZ224" s="339"/>
      <c r="GA224" s="339"/>
      <c r="GB224" s="339"/>
      <c r="GC224" s="339"/>
      <c r="GD224" s="339"/>
      <c r="GE224" s="339"/>
      <c r="GF224" s="339"/>
      <c r="GG224" s="339"/>
      <c r="GH224" s="339"/>
      <c r="GI224" s="339"/>
      <c r="GJ224" s="339"/>
      <c r="GK224" s="339"/>
      <c r="GL224" s="339"/>
      <c r="GM224" s="339"/>
      <c r="GN224" s="339"/>
      <c r="GO224" s="339"/>
      <c r="GP224" s="339"/>
      <c r="GQ224" s="339"/>
      <c r="GR224" s="339"/>
      <c r="GS224" s="339"/>
      <c r="GT224" s="339"/>
      <c r="GU224" s="339"/>
      <c r="GV224" s="339"/>
      <c r="GW224" s="339"/>
      <c r="GX224" s="339"/>
      <c r="GY224" s="339"/>
      <c r="GZ224" s="339"/>
      <c r="HA224" s="339"/>
      <c r="HB224" s="339"/>
      <c r="HC224" s="339"/>
      <c r="HD224" s="339"/>
      <c r="HE224" s="339"/>
      <c r="HF224" s="339"/>
      <c r="HG224" s="339"/>
      <c r="HH224" s="339"/>
      <c r="HI224" s="339"/>
      <c r="HJ224" s="339"/>
      <c r="HK224" s="339"/>
      <c r="HL224" s="339"/>
      <c r="HM224" s="339"/>
      <c r="HN224" s="339"/>
      <c r="HO224" s="339"/>
      <c r="HP224" s="339"/>
      <c r="HQ224" s="339"/>
      <c r="HR224" s="339"/>
      <c r="HS224" s="339"/>
      <c r="HT224" s="339"/>
      <c r="HU224" s="339"/>
      <c r="HV224" s="339"/>
      <c r="HW224" s="339"/>
      <c r="HX224" s="339"/>
      <c r="HY224" s="339"/>
      <c r="HZ224" s="339"/>
      <c r="IA224" s="339"/>
      <c r="IB224" s="339"/>
      <c r="IC224" s="339"/>
      <c r="ID224" s="339"/>
    </row>
    <row r="225" spans="1:238" s="359" customFormat="1" ht="18.75" customHeight="1" x14ac:dyDescent="0.25">
      <c r="A225" s="360"/>
      <c r="B225" s="633" t="s">
        <v>28</v>
      </c>
      <c r="C225" s="634"/>
      <c r="D225" s="361"/>
      <c r="E225" s="362">
        <f>+C251</f>
        <v>0.2</v>
      </c>
      <c r="F225" s="363">
        <f>SUMIF($E$4:$E$223,"&lt;&gt;2",F4:F223)*$E$225</f>
        <v>18700</v>
      </c>
      <c r="G225" s="364">
        <f>SUMIF($E$4:$E$223,"&lt;&gt;2",G4:G223)*$E$225</f>
        <v>4222.9000000000005</v>
      </c>
      <c r="H225" s="364"/>
      <c r="I225" s="364"/>
      <c r="J225" s="365"/>
      <c r="K225" s="363">
        <f>SUMIF($E$4:$E$223,"&lt;&gt;2",K4:K223)*$E$225</f>
        <v>59533.540000000008</v>
      </c>
      <c r="L225" s="366"/>
      <c r="M225" s="367">
        <f>SUMIF($E$4:$E$223,"&lt;&gt;2",M4:M223)*$E$225</f>
        <v>213947</v>
      </c>
      <c r="N225" s="368"/>
      <c r="O225" s="368"/>
      <c r="P225" s="368"/>
      <c r="Q225" s="369"/>
      <c r="R225" s="370"/>
      <c r="S225" s="370">
        <f>SUMIF($E$4:$E$223,"&lt;&gt;2",S4:S223)*$E$225</f>
        <v>59533.540000000008</v>
      </c>
      <c r="T225" s="371"/>
      <c r="U225" s="332"/>
      <c r="V225" s="333">
        <f>IF($Z$2&gt;0,$Z$2*P225,P225)</f>
        <v>0</v>
      </c>
      <c r="W225" s="328">
        <f t="shared" si="211"/>
        <v>0</v>
      </c>
      <c r="X225" s="334" t="str">
        <f>IF(AND($Z$2&gt;0,V225&gt;0),(IF(($Z$2*P225=V225),"קיצוץ אחיד","נימוק?")),(IF((V225-P225=0),"","נימוק?")))</f>
        <v/>
      </c>
      <c r="Y225" s="372">
        <f>SUMIF($E$4:$E$223,"&lt;&gt;2",Y4:Y223)*$E$225</f>
        <v>59533.540000000008</v>
      </c>
      <c r="Z225" s="373"/>
      <c r="AA225" s="337"/>
      <c r="AB225" s="338"/>
      <c r="AC225" s="338"/>
      <c r="AD225" s="339"/>
      <c r="AE225" s="340"/>
      <c r="AF225" s="340"/>
      <c r="AG225" s="339"/>
      <c r="AH225" s="339"/>
      <c r="AI225" s="339"/>
      <c r="AJ225" s="339"/>
      <c r="AK225" s="339"/>
      <c r="AL225" s="339"/>
      <c r="AM225" s="339"/>
      <c r="AN225" s="339"/>
      <c r="AO225" s="339"/>
      <c r="AP225" s="339"/>
      <c r="AQ225" s="339"/>
      <c r="AR225" s="339"/>
      <c r="AS225" s="339"/>
      <c r="AT225" s="339"/>
      <c r="AU225" s="339"/>
      <c r="AV225" s="339"/>
      <c r="AW225" s="339"/>
      <c r="AX225" s="339"/>
      <c r="AY225" s="339"/>
      <c r="AZ225" s="339"/>
      <c r="BA225" s="339"/>
      <c r="BB225" s="339"/>
      <c r="BC225" s="339"/>
      <c r="BD225" s="339"/>
      <c r="BE225" s="339"/>
      <c r="BF225" s="339"/>
      <c r="BG225" s="339"/>
      <c r="BH225" s="339"/>
      <c r="BI225" s="339"/>
      <c r="BJ225" s="339"/>
      <c r="BK225" s="339"/>
      <c r="BL225" s="339"/>
      <c r="BM225" s="339"/>
      <c r="BN225" s="339"/>
      <c r="BO225" s="339"/>
      <c r="BP225" s="339"/>
      <c r="BQ225" s="339"/>
      <c r="BR225" s="339"/>
      <c r="BS225" s="339"/>
      <c r="BT225" s="339"/>
      <c r="BU225" s="339"/>
      <c r="BV225" s="339"/>
      <c r="BW225" s="339"/>
      <c r="BX225" s="339"/>
      <c r="BY225" s="339"/>
      <c r="BZ225" s="339"/>
      <c r="CA225" s="339"/>
      <c r="CB225" s="339"/>
      <c r="CC225" s="339"/>
      <c r="CD225" s="339"/>
      <c r="CE225" s="339"/>
      <c r="CF225" s="339"/>
      <c r="CG225" s="339"/>
      <c r="CH225" s="339"/>
      <c r="CI225" s="339"/>
      <c r="CJ225" s="339"/>
      <c r="CK225" s="339"/>
      <c r="CL225" s="339"/>
      <c r="CM225" s="339"/>
      <c r="CN225" s="339"/>
      <c r="CO225" s="339"/>
      <c r="CP225" s="339"/>
      <c r="CQ225" s="339"/>
      <c r="CR225" s="339"/>
      <c r="CS225" s="339"/>
      <c r="CT225" s="339"/>
      <c r="CU225" s="339"/>
      <c r="CV225" s="339"/>
      <c r="CW225" s="339"/>
      <c r="CX225" s="339"/>
      <c r="CY225" s="339"/>
      <c r="CZ225" s="339"/>
      <c r="DA225" s="339"/>
      <c r="DB225" s="339"/>
      <c r="DC225" s="339"/>
      <c r="DD225" s="339"/>
      <c r="DE225" s="339"/>
      <c r="DF225" s="339"/>
      <c r="DG225" s="339"/>
      <c r="DH225" s="339"/>
      <c r="DI225" s="339"/>
      <c r="DJ225" s="339"/>
      <c r="DK225" s="339"/>
      <c r="DL225" s="339"/>
      <c r="DM225" s="339"/>
      <c r="DN225" s="339"/>
      <c r="DO225" s="339"/>
      <c r="DP225" s="339"/>
      <c r="DQ225" s="339"/>
      <c r="DR225" s="339"/>
      <c r="DS225" s="339"/>
      <c r="DT225" s="339"/>
      <c r="DU225" s="339"/>
      <c r="DV225" s="339"/>
      <c r="DW225" s="339"/>
      <c r="DX225" s="339"/>
      <c r="DY225" s="339"/>
      <c r="DZ225" s="339"/>
      <c r="EA225" s="339"/>
      <c r="EB225" s="339"/>
      <c r="EC225" s="339"/>
      <c r="ED225" s="339"/>
      <c r="EE225" s="339"/>
      <c r="EF225" s="339"/>
      <c r="EG225" s="339"/>
      <c r="EH225" s="339"/>
      <c r="EI225" s="339"/>
      <c r="EJ225" s="339"/>
      <c r="EK225" s="339"/>
      <c r="EL225" s="339"/>
      <c r="EM225" s="339"/>
      <c r="EN225" s="339"/>
      <c r="EO225" s="339"/>
      <c r="EP225" s="339"/>
      <c r="EQ225" s="339"/>
      <c r="ER225" s="339"/>
      <c r="ES225" s="339"/>
      <c r="ET225" s="339"/>
      <c r="EU225" s="339"/>
      <c r="EV225" s="339"/>
      <c r="EW225" s="339"/>
      <c r="EX225" s="339"/>
      <c r="EY225" s="339"/>
      <c r="EZ225" s="339"/>
      <c r="FA225" s="339"/>
      <c r="FB225" s="339"/>
      <c r="FC225" s="339"/>
      <c r="FD225" s="339"/>
      <c r="FE225" s="339"/>
      <c r="FF225" s="339"/>
      <c r="FG225" s="339"/>
      <c r="FH225" s="339"/>
      <c r="FI225" s="339"/>
      <c r="FJ225" s="339"/>
      <c r="FK225" s="339"/>
      <c r="FL225" s="339"/>
      <c r="FM225" s="339"/>
      <c r="FN225" s="339"/>
      <c r="FO225" s="339"/>
      <c r="FP225" s="339"/>
      <c r="FQ225" s="339"/>
      <c r="FR225" s="339"/>
      <c r="FS225" s="339"/>
      <c r="FT225" s="339"/>
      <c r="FU225" s="339"/>
      <c r="FV225" s="339"/>
      <c r="FW225" s="339"/>
      <c r="FX225" s="339"/>
      <c r="FY225" s="339"/>
      <c r="FZ225" s="339"/>
      <c r="GA225" s="339"/>
      <c r="GB225" s="339"/>
      <c r="GC225" s="339"/>
      <c r="GD225" s="339"/>
      <c r="GE225" s="339"/>
      <c r="GF225" s="339"/>
      <c r="GG225" s="339"/>
      <c r="GH225" s="339"/>
      <c r="GI225" s="339"/>
      <c r="GJ225" s="339"/>
      <c r="GK225" s="339"/>
      <c r="GL225" s="339"/>
      <c r="GM225" s="339"/>
      <c r="GN225" s="339"/>
      <c r="GO225" s="339"/>
      <c r="GP225" s="339"/>
      <c r="GQ225" s="339"/>
      <c r="GR225" s="339"/>
      <c r="GS225" s="339"/>
      <c r="GT225" s="339"/>
      <c r="GU225" s="339"/>
      <c r="GV225" s="339"/>
      <c r="GW225" s="339"/>
      <c r="GX225" s="339"/>
      <c r="GY225" s="339"/>
      <c r="GZ225" s="339"/>
      <c r="HA225" s="339"/>
      <c r="HB225" s="339"/>
      <c r="HC225" s="339"/>
      <c r="HD225" s="339"/>
      <c r="HE225" s="339"/>
      <c r="HF225" s="339"/>
      <c r="HG225" s="339"/>
      <c r="HH225" s="339"/>
      <c r="HI225" s="339"/>
      <c r="HJ225" s="339"/>
      <c r="HK225" s="339"/>
      <c r="HL225" s="339"/>
      <c r="HM225" s="339"/>
      <c r="HN225" s="339"/>
      <c r="HO225" s="339"/>
      <c r="HP225" s="339"/>
      <c r="HQ225" s="339"/>
      <c r="HR225" s="339"/>
      <c r="HS225" s="339"/>
      <c r="HT225" s="339"/>
      <c r="HU225" s="339"/>
      <c r="HV225" s="339"/>
      <c r="HW225" s="339"/>
      <c r="HX225" s="339"/>
      <c r="HY225" s="339"/>
      <c r="HZ225" s="339"/>
      <c r="IA225" s="339"/>
      <c r="IB225" s="339"/>
      <c r="IC225" s="339"/>
      <c r="ID225" s="339"/>
    </row>
    <row r="226" spans="1:238" s="339" customFormat="1" ht="18.75" customHeight="1" thickBot="1" x14ac:dyDescent="0.3">
      <c r="A226" s="374"/>
      <c r="B226" s="626" t="s">
        <v>26</v>
      </c>
      <c r="C226" s="627"/>
      <c r="D226" s="628"/>
      <c r="E226" s="628"/>
      <c r="F226" s="375">
        <f>F224+F225</f>
        <v>112200</v>
      </c>
      <c r="G226" s="376">
        <f>G224+G225</f>
        <v>25337.4</v>
      </c>
      <c r="H226" s="376"/>
      <c r="I226" s="376"/>
      <c r="J226" s="377"/>
      <c r="K226" s="377">
        <f>K224+K225</f>
        <v>357201.24</v>
      </c>
      <c r="L226" s="494">
        <f>L224+L225</f>
        <v>1.3333333333333335</v>
      </c>
      <c r="M226" s="377">
        <f>M224+M225</f>
        <v>1283682</v>
      </c>
      <c r="N226" s="378"/>
      <c r="O226" s="378"/>
      <c r="P226" s="378"/>
      <c r="Q226" s="379">
        <f>Q224+Q225</f>
        <v>51</v>
      </c>
      <c r="R226" s="379"/>
      <c r="S226" s="379">
        <f>S224+S225</f>
        <v>357201.24</v>
      </c>
      <c r="T226" s="496">
        <f>T224+T225</f>
        <v>1.3333333333333335</v>
      </c>
      <c r="U226" s="380"/>
      <c r="V226" s="381">
        <f>IF($Z$2&gt;0,$Z$2*P226,P226)</f>
        <v>0</v>
      </c>
      <c r="W226" s="382">
        <f t="shared" si="211"/>
        <v>51</v>
      </c>
      <c r="X226" s="383" t="str">
        <f>IF(AND($Z$2&gt;0,V226&gt;0),(IF(($Z$2*P226=V226),"קיצוץ אחיד","נימוק?")),(IF((V226-P226=0),"","נימוק?")))</f>
        <v/>
      </c>
      <c r="Y226" s="384">
        <f>Y224+Y225</f>
        <v>357201.24</v>
      </c>
      <c r="Z226" s="498">
        <f>Z224+Z225</f>
        <v>1.3333333333333335</v>
      </c>
      <c r="AA226" s="385"/>
      <c r="AB226" s="338"/>
      <c r="AC226" s="338"/>
      <c r="AE226" s="340"/>
      <c r="AF226" s="340"/>
    </row>
    <row r="227" spans="1:238" x14ac:dyDescent="0.25">
      <c r="B227" s="387"/>
      <c r="C227" s="388"/>
      <c r="D227" s="388"/>
      <c r="E227" s="388"/>
      <c r="F227" s="388"/>
      <c r="G227" s="388"/>
      <c r="H227" s="388"/>
      <c r="I227" s="388"/>
      <c r="J227" s="388"/>
      <c r="AE227" s="340"/>
      <c r="AF227" s="340"/>
    </row>
    <row r="228" spans="1:238" ht="25.5" customHeight="1" x14ac:dyDescent="0.25">
      <c r="A228" s="390"/>
      <c r="B228" s="629"/>
      <c r="C228" s="629"/>
      <c r="D228" s="391"/>
      <c r="E228" s="392"/>
      <c r="F228" s="392"/>
      <c r="G228" s="392"/>
      <c r="H228" s="392"/>
      <c r="I228" s="392"/>
      <c r="J228" s="392"/>
      <c r="AE228" s="340"/>
      <c r="AF228" s="340"/>
    </row>
    <row r="229" spans="1:238" ht="24" customHeight="1" x14ac:dyDescent="0.25">
      <c r="AE229" s="340"/>
      <c r="AF229" s="340"/>
    </row>
    <row r="230" spans="1:238" ht="15.75" customHeight="1" x14ac:dyDescent="0.3">
      <c r="A230" s="635" t="s">
        <v>32</v>
      </c>
      <c r="B230" s="636"/>
      <c r="C230" s="636"/>
      <c r="D230" s="636"/>
      <c r="E230" s="636"/>
      <c r="F230" s="636"/>
      <c r="G230" s="636"/>
      <c r="AE230" s="340"/>
      <c r="AF230" s="340"/>
    </row>
    <row r="231" spans="1:238" s="394" customFormat="1" ht="32.1" customHeight="1" x14ac:dyDescent="0.25">
      <c r="A231" s="393" t="s">
        <v>7</v>
      </c>
      <c r="B231" s="393" t="s">
        <v>8</v>
      </c>
      <c r="C231" s="613" t="s">
        <v>125</v>
      </c>
      <c r="D231" s="614"/>
      <c r="E231" s="637" t="s">
        <v>197</v>
      </c>
      <c r="F231" s="638"/>
      <c r="G231" s="639"/>
      <c r="K231" s="292"/>
      <c r="L231" s="292"/>
      <c r="M231" s="292"/>
      <c r="AB231" s="395"/>
      <c r="AC231" s="395"/>
      <c r="AE231" s="340"/>
      <c r="AF231" s="340"/>
    </row>
    <row r="232" spans="1:238" ht="15.6" x14ac:dyDescent="0.3">
      <c r="A232" s="396">
        <v>1</v>
      </c>
      <c r="B232" s="393" t="s">
        <v>9</v>
      </c>
      <c r="C232" s="615">
        <v>30000</v>
      </c>
      <c r="D232" s="616"/>
      <c r="E232" s="610">
        <v>1</v>
      </c>
      <c r="F232" s="611"/>
      <c r="G232" s="612"/>
      <c r="AE232" s="340"/>
      <c r="AF232" s="340"/>
    </row>
    <row r="233" spans="1:238" ht="15.6" x14ac:dyDescent="0.3">
      <c r="A233" s="396">
        <v>2</v>
      </c>
      <c r="B233" s="396" t="s">
        <v>124</v>
      </c>
      <c r="C233" s="615">
        <v>30000</v>
      </c>
      <c r="D233" s="616"/>
      <c r="E233" s="610">
        <v>1</v>
      </c>
      <c r="F233" s="611"/>
      <c r="G233" s="612"/>
      <c r="H233" s="292" t="s">
        <v>171</v>
      </c>
      <c r="AE233" s="340"/>
      <c r="AF233" s="340"/>
    </row>
    <row r="234" spans="1:238" ht="15.6" x14ac:dyDescent="0.3">
      <c r="A234" s="396">
        <v>4</v>
      </c>
      <c r="B234" s="396" t="s">
        <v>122</v>
      </c>
      <c r="C234" s="615">
        <v>35000</v>
      </c>
      <c r="D234" s="616"/>
      <c r="E234" s="610">
        <v>0.75</v>
      </c>
      <c r="F234" s="611"/>
      <c r="G234" s="612"/>
      <c r="AE234" s="340"/>
      <c r="AF234" s="340"/>
    </row>
    <row r="235" spans="1:238" ht="15.6" x14ac:dyDescent="0.3">
      <c r="A235" s="396">
        <v>5</v>
      </c>
      <c r="B235" s="393" t="s">
        <v>123</v>
      </c>
      <c r="C235" s="615">
        <v>30000</v>
      </c>
      <c r="D235" s="616"/>
      <c r="E235" s="610">
        <v>1</v>
      </c>
      <c r="F235" s="611"/>
      <c r="G235" s="612"/>
      <c r="AE235" s="340"/>
      <c r="AF235" s="340"/>
    </row>
    <row r="236" spans="1:238" ht="15.6" x14ac:dyDescent="0.3">
      <c r="A236" s="396">
        <v>6</v>
      </c>
      <c r="B236" s="393" t="s">
        <v>17</v>
      </c>
      <c r="C236" s="615">
        <v>30000</v>
      </c>
      <c r="D236" s="616"/>
      <c r="E236" s="610">
        <v>0.3</v>
      </c>
      <c r="F236" s="611"/>
      <c r="G236" s="612"/>
      <c r="AE236" s="340"/>
      <c r="AF236" s="340"/>
    </row>
    <row r="237" spans="1:238" ht="15.6" x14ac:dyDescent="0.3">
      <c r="A237" s="396">
        <v>7</v>
      </c>
      <c r="B237" s="393" t="s">
        <v>21</v>
      </c>
      <c r="C237" s="615">
        <v>6000</v>
      </c>
      <c r="D237" s="616"/>
      <c r="E237" s="610">
        <v>1</v>
      </c>
      <c r="F237" s="611"/>
      <c r="G237" s="612"/>
      <c r="AE237" s="340"/>
      <c r="AF237" s="340"/>
    </row>
    <row r="238" spans="1:238" ht="15.6" x14ac:dyDescent="0.3">
      <c r="A238" s="396">
        <v>8</v>
      </c>
      <c r="B238" s="393" t="s">
        <v>144</v>
      </c>
      <c r="C238" s="615">
        <v>42000</v>
      </c>
      <c r="D238" s="616"/>
      <c r="E238" s="610">
        <v>1</v>
      </c>
      <c r="F238" s="611"/>
      <c r="G238" s="612"/>
      <c r="AE238" s="340"/>
      <c r="AF238" s="340"/>
    </row>
    <row r="239" spans="1:238" ht="15.6" x14ac:dyDescent="0.3">
      <c r="A239" s="396">
        <v>9</v>
      </c>
      <c r="B239" s="393" t="s">
        <v>270</v>
      </c>
      <c r="C239" s="615">
        <v>35000</v>
      </c>
      <c r="D239" s="616"/>
      <c r="E239" s="610">
        <v>1</v>
      </c>
      <c r="F239" s="611"/>
      <c r="G239" s="612"/>
      <c r="I239" s="397"/>
      <c r="J239" s="397"/>
      <c r="AE239" s="340"/>
      <c r="AF239" s="340"/>
    </row>
    <row r="240" spans="1:238" ht="28.5" customHeight="1" x14ac:dyDescent="0.3">
      <c r="A240" s="396">
        <v>11</v>
      </c>
      <c r="B240" s="393" t="s">
        <v>195</v>
      </c>
      <c r="C240" s="615">
        <v>8000</v>
      </c>
      <c r="D240" s="616"/>
      <c r="E240" s="610">
        <v>1</v>
      </c>
      <c r="F240" s="611"/>
      <c r="G240" s="612"/>
      <c r="H240" s="398"/>
      <c r="I240" s="399"/>
      <c r="AE240" s="340"/>
      <c r="AF240" s="340"/>
    </row>
    <row r="241" spans="1:32" ht="53.4" x14ac:dyDescent="0.3">
      <c r="A241" s="396">
        <v>13</v>
      </c>
      <c r="B241" s="393" t="s">
        <v>199</v>
      </c>
      <c r="C241" s="615">
        <v>35000</v>
      </c>
      <c r="D241" s="616"/>
      <c r="E241" s="610">
        <v>1</v>
      </c>
      <c r="F241" s="611"/>
      <c r="G241" s="612"/>
      <c r="H241" s="398"/>
      <c r="AE241" s="340"/>
      <c r="AF241" s="340"/>
    </row>
    <row r="242" spans="1:32" ht="25.5" customHeight="1" x14ac:dyDescent="0.3">
      <c r="A242" s="396">
        <v>14</v>
      </c>
      <c r="B242" s="393" t="s">
        <v>206</v>
      </c>
      <c r="C242" s="615">
        <v>35000</v>
      </c>
      <c r="D242" s="616"/>
      <c r="E242" s="610">
        <v>1</v>
      </c>
      <c r="F242" s="611"/>
      <c r="G242" s="612"/>
      <c r="H242" s="398"/>
      <c r="I242" s="397"/>
      <c r="J242" s="397"/>
      <c r="AE242" s="340"/>
      <c r="AF242" s="340"/>
    </row>
    <row r="243" spans="1:32" ht="15.75" customHeight="1" x14ac:dyDescent="0.3">
      <c r="B243" s="400"/>
      <c r="C243" s="400"/>
      <c r="D243" s="400"/>
      <c r="E243" s="400"/>
      <c r="F243" s="400"/>
      <c r="G243" s="400"/>
      <c r="H243" s="400"/>
      <c r="I243" s="397"/>
      <c r="J243" s="397"/>
      <c r="AE243" s="340"/>
      <c r="AF243" s="340"/>
    </row>
    <row r="244" spans="1:32" ht="16.5" customHeight="1" x14ac:dyDescent="0.3">
      <c r="B244" s="640" t="s">
        <v>244</v>
      </c>
      <c r="C244" s="640"/>
      <c r="D244" s="640"/>
      <c r="E244" s="640"/>
      <c r="F244" s="640"/>
      <c r="G244" s="640"/>
      <c r="H244" s="640"/>
      <c r="I244" s="640"/>
      <c r="AE244" s="389"/>
    </row>
    <row r="245" spans="1:32" ht="16.5" customHeight="1" x14ac:dyDescent="0.3">
      <c r="B245" s="400"/>
      <c r="C245" s="400"/>
      <c r="D245" s="400"/>
      <c r="E245" s="400"/>
      <c r="F245" s="400"/>
      <c r="G245" s="400"/>
      <c r="H245" s="400"/>
      <c r="AE245" s="389"/>
    </row>
    <row r="246" spans="1:32" ht="12.75" customHeight="1" x14ac:dyDescent="0.3">
      <c r="H246" s="400"/>
      <c r="AE246" s="389"/>
    </row>
    <row r="247" spans="1:32" x14ac:dyDescent="0.25">
      <c r="AE247" s="389"/>
    </row>
    <row r="248" spans="1:32" x14ac:dyDescent="0.25">
      <c r="AE248" s="389"/>
    </row>
    <row r="249" spans="1:32" x14ac:dyDescent="0.25">
      <c r="AE249" s="389"/>
    </row>
    <row r="250" spans="1:32" hidden="1" x14ac:dyDescent="0.25">
      <c r="AE250" s="389"/>
    </row>
    <row r="251" spans="1:32" ht="13.05" hidden="1" customHeight="1" x14ac:dyDescent="0.25">
      <c r="A251" s="401">
        <f>+'ראשי-פרטים כלליים וריכוז הוצאות'!$C$108</f>
        <v>4</v>
      </c>
      <c r="C251" s="292">
        <f>INDEX('ראשי-פרטים כלליים וריכוז הוצאות'!$Q$108:$Q$159,MATCH(A251,'ראשי-פרטים כלליים וריכוז הוצאות'!$F$108:$F$159,0))</f>
        <v>0.2</v>
      </c>
      <c r="AE251" s="389"/>
    </row>
    <row r="252" spans="1:32" ht="13.05" hidden="1" customHeight="1" x14ac:dyDescent="0.25">
      <c r="A252" s="386">
        <f>INDEX('ראשי-פרטים כלליים וריכוז הוצאות'!$G$108:$G$159,A251)</f>
        <v>1</v>
      </c>
      <c r="C252" s="402">
        <f>IF(OR(A251=2,A251=4),24,IF(A251=3,36,12))</f>
        <v>24</v>
      </c>
      <c r="AE252" s="389"/>
    </row>
    <row r="253" spans="1:32" hidden="1" x14ac:dyDescent="0.25">
      <c r="AE253" s="389"/>
    </row>
    <row r="254" spans="1:32" x14ac:dyDescent="0.25">
      <c r="AE254" s="389"/>
    </row>
    <row r="255" spans="1:32" x14ac:dyDescent="0.25">
      <c r="AE255" s="389"/>
    </row>
    <row r="256" spans="1:32" x14ac:dyDescent="0.25">
      <c r="AE256" s="389"/>
    </row>
    <row r="257" spans="1:31" x14ac:dyDescent="0.25">
      <c r="AE257" s="389"/>
    </row>
    <row r="258" spans="1:31" x14ac:dyDescent="0.25">
      <c r="AE258" s="389"/>
    </row>
    <row r="259" spans="1:31" x14ac:dyDescent="0.25">
      <c r="C259" s="403"/>
      <c r="AE259" s="389"/>
    </row>
    <row r="260" spans="1:31" x14ac:dyDescent="0.25">
      <c r="AE260" s="389"/>
    </row>
    <row r="261" spans="1:31" x14ac:dyDescent="0.25">
      <c r="AE261" s="389"/>
    </row>
    <row r="262" spans="1:31" x14ac:dyDescent="0.25">
      <c r="AE262" s="389"/>
    </row>
    <row r="263" spans="1:31" x14ac:dyDescent="0.25">
      <c r="AE263" s="389"/>
    </row>
    <row r="264" spans="1:31" x14ac:dyDescent="0.25">
      <c r="AE264" s="389"/>
    </row>
    <row r="265" spans="1:31" x14ac:dyDescent="0.25">
      <c r="AE265" s="389"/>
    </row>
    <row r="266" spans="1:31" x14ac:dyDescent="0.25">
      <c r="AE266" s="389"/>
    </row>
    <row r="267" spans="1:31" x14ac:dyDescent="0.25">
      <c r="AE267" s="389"/>
    </row>
    <row r="268" spans="1:31" x14ac:dyDescent="0.25">
      <c r="AE268" s="389"/>
    </row>
    <row r="269" spans="1:31" x14ac:dyDescent="0.25">
      <c r="A269" s="386" t="str">
        <f t="shared" ref="A269:A270" si="217">IF(OR(A268=1,A268=""),"",A268-1)</f>
        <v/>
      </c>
      <c r="AE269" s="389"/>
    </row>
    <row r="270" spans="1:31" x14ac:dyDescent="0.25">
      <c r="A270" s="386" t="str">
        <f t="shared" si="217"/>
        <v/>
      </c>
      <c r="AE270" s="389"/>
    </row>
    <row r="271" spans="1:31" x14ac:dyDescent="0.25">
      <c r="AE271" s="389"/>
    </row>
    <row r="272" spans="1:31" x14ac:dyDescent="0.25">
      <c r="AE272" s="389"/>
    </row>
    <row r="273" spans="31:31" x14ac:dyDescent="0.25">
      <c r="AE273" s="389"/>
    </row>
    <row r="274" spans="31:31" x14ac:dyDescent="0.25">
      <c r="AE274" s="389"/>
    </row>
    <row r="275" spans="31:31" x14ac:dyDescent="0.25">
      <c r="AE275" s="389"/>
    </row>
    <row r="276" spans="31:31" x14ac:dyDescent="0.25">
      <c r="AE276" s="389"/>
    </row>
    <row r="277" spans="31:31" x14ac:dyDescent="0.25">
      <c r="AE277" s="389"/>
    </row>
    <row r="278" spans="31:31" x14ac:dyDescent="0.25">
      <c r="AE278" s="389"/>
    </row>
    <row r="279" spans="31:31" x14ac:dyDescent="0.25">
      <c r="AE279" s="389"/>
    </row>
    <row r="280" spans="31:31" x14ac:dyDescent="0.25">
      <c r="AE280" s="389"/>
    </row>
    <row r="281" spans="31:31" x14ac:dyDescent="0.25">
      <c r="AE281" s="389"/>
    </row>
    <row r="282" spans="31:31" x14ac:dyDescent="0.25">
      <c r="AE282" s="389"/>
    </row>
    <row r="283" spans="31:31" x14ac:dyDescent="0.25">
      <c r="AE283" s="389"/>
    </row>
    <row r="284" spans="31:31" x14ac:dyDescent="0.25">
      <c r="AE284" s="389"/>
    </row>
    <row r="285" spans="31:31" x14ac:dyDescent="0.25">
      <c r="AE285" s="389"/>
    </row>
    <row r="286" spans="31:31" x14ac:dyDescent="0.25">
      <c r="AE286" s="389"/>
    </row>
    <row r="287" spans="31:31" x14ac:dyDescent="0.25">
      <c r="AE287" s="389"/>
    </row>
    <row r="288" spans="31:31" x14ac:dyDescent="0.25">
      <c r="AE288" s="389"/>
    </row>
    <row r="289" spans="31:31" x14ac:dyDescent="0.25">
      <c r="AE289" s="389"/>
    </row>
    <row r="290" spans="31:31" x14ac:dyDescent="0.25">
      <c r="AE290" s="389"/>
    </row>
    <row r="291" spans="31:31" x14ac:dyDescent="0.25">
      <c r="AE291" s="389"/>
    </row>
    <row r="292" spans="31:31" x14ac:dyDescent="0.25">
      <c r="AE292" s="389"/>
    </row>
    <row r="293" spans="31:31" x14ac:dyDescent="0.25">
      <c r="AE293" s="389"/>
    </row>
    <row r="294" spans="31:31" x14ac:dyDescent="0.25">
      <c r="AE294" s="389"/>
    </row>
    <row r="295" spans="31:31" x14ac:dyDescent="0.25">
      <c r="AE295" s="389"/>
    </row>
    <row r="296" spans="31:31" x14ac:dyDescent="0.25">
      <c r="AE296" s="389"/>
    </row>
    <row r="297" spans="31:31" ht="13.8" thickBot="1" x14ac:dyDescent="0.3">
      <c r="AE297" s="389"/>
    </row>
  </sheetData>
  <sheetProtection algorithmName="SHA-512" hashValue="S5/jBUdkD1AjC6gcPtNGfLI+iz93Cok72CveMyVKOu0p/LteEV7FvcnRJCpBQMotOrxY/JPNgNjtI4R/SrDpiw==" saltValue="qLEp4gYf3afiCqzhbhc5qw==" spinCount="100000" sheet="1" objects="1" scenarios="1"/>
  <customSheetViews>
    <customSheetView guid="{0C0A7354-1E68-4AF0-8238-6CB67405E9AA}" showPageBreaks="1" hiddenColumns="1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43">
    <mergeCell ref="B244:I244"/>
    <mergeCell ref="C240:D240"/>
    <mergeCell ref="E240:G240"/>
    <mergeCell ref="C241:D241"/>
    <mergeCell ref="E241:G241"/>
    <mergeCell ref="C242:D242"/>
    <mergeCell ref="E242:G242"/>
    <mergeCell ref="B225:C225"/>
    <mergeCell ref="C233:D233"/>
    <mergeCell ref="A230:G230"/>
    <mergeCell ref="E231:G231"/>
    <mergeCell ref="E232:G232"/>
    <mergeCell ref="E233:G233"/>
    <mergeCell ref="C239:D239"/>
    <mergeCell ref="E239:G239"/>
    <mergeCell ref="E237:G237"/>
    <mergeCell ref="C238:D238"/>
    <mergeCell ref="C236:D236"/>
    <mergeCell ref="C237:D237"/>
    <mergeCell ref="E234:G234"/>
    <mergeCell ref="C231:D231"/>
    <mergeCell ref="C232:D232"/>
    <mergeCell ref="E238:G238"/>
    <mergeCell ref="A1:C1"/>
    <mergeCell ref="F2:J2"/>
    <mergeCell ref="B2:E2"/>
    <mergeCell ref="H1:I1"/>
    <mergeCell ref="F1:G1"/>
    <mergeCell ref="C234:D234"/>
    <mergeCell ref="C235:D235"/>
    <mergeCell ref="E235:G235"/>
    <mergeCell ref="E236:G236"/>
    <mergeCell ref="B226:E226"/>
    <mergeCell ref="B228:C228"/>
    <mergeCell ref="B224:E224"/>
    <mergeCell ref="AA1:AA3"/>
    <mergeCell ref="K1:L1"/>
    <mergeCell ref="K2:M2"/>
    <mergeCell ref="V1:Z1"/>
    <mergeCell ref="V2:Y2"/>
    <mergeCell ref="U1:U3"/>
    <mergeCell ref="N2:S2"/>
    <mergeCell ref="N1:T1"/>
  </mergeCells>
  <conditionalFormatting sqref="W4:W226 Q4:Q223">
    <cfRule type="cellIs" dxfId="113" priority="6" stopIfTrue="1" operator="notEqual">
      <formula>$J4</formula>
    </cfRule>
  </conditionalFormatting>
  <conditionalFormatting sqref="V4:V226">
    <cfRule type="cellIs" dxfId="112" priority="7" stopIfTrue="1" operator="between">
      <formula>0.001</formula>
      <formula>0.09999</formula>
    </cfRule>
    <cfRule type="cellIs" dxfId="111" priority="8" stopIfTrue="1" operator="notEqual">
      <formula>$P4</formula>
    </cfRule>
  </conditionalFormatting>
  <conditionalFormatting sqref="I4:I223">
    <cfRule type="cellIs" dxfId="110" priority="9" stopIfTrue="1" operator="between">
      <formula>0.001</formula>
      <formula>0.09999</formula>
    </cfRule>
    <cfRule type="expression" dxfId="109" priority="10" stopIfTrue="1">
      <formula>OR(AND($E4=3,$I4&gt;0.500001),AND($E4=4,$I4&gt;0.7500001))</formula>
    </cfRule>
  </conditionalFormatting>
  <conditionalFormatting sqref="H4:H223">
    <cfRule type="cellIs" dxfId="108" priority="11" stopIfTrue="1" operator="between">
      <formula>0.001</formula>
      <formula>0.09999</formula>
    </cfRule>
    <cfRule type="expression" dxfId="107" priority="12" stopIfTrue="1">
      <formula>AND($E4=6,$H4&gt;0.33333)</formula>
    </cfRule>
  </conditionalFormatting>
  <conditionalFormatting sqref="P4:P223">
    <cfRule type="cellIs" dxfId="106" priority="13" stopIfTrue="1" operator="between">
      <formula>0.001</formula>
      <formula>0.09999</formula>
    </cfRule>
    <cfRule type="cellIs" dxfId="105" priority="14" stopIfTrue="1" operator="notEqual">
      <formula>$I4</formula>
    </cfRule>
  </conditionalFormatting>
  <conditionalFormatting sqref="O4:O223">
    <cfRule type="cellIs" dxfId="104" priority="15" stopIfTrue="1" operator="between">
      <formula>0.001</formula>
      <formula>0.09999</formula>
    </cfRule>
    <cfRule type="cellIs" dxfId="103" priority="16" stopIfTrue="1" operator="lessThan">
      <formula>H4</formula>
    </cfRule>
  </conditionalFormatting>
  <conditionalFormatting sqref="J4:J223">
    <cfRule type="cellIs" dxfId="102" priority="17" stopIfTrue="1" operator="greaterThan">
      <formula>12</formula>
    </cfRule>
  </conditionalFormatting>
  <conditionalFormatting sqref="X224:X226">
    <cfRule type="cellIs" dxfId="101" priority="18" stopIfTrue="1" operator="equal">
      <formula>"נימוק?"</formula>
    </cfRule>
  </conditionalFormatting>
  <conditionalFormatting sqref="X4:X223 R4:R223">
    <cfRule type="cellIs" dxfId="100" priority="19" stopIfTrue="1" operator="equal">
      <formula>"נא להזין נימוק"</formula>
    </cfRule>
    <cfRule type="cellIs" dxfId="99" priority="20" stopIfTrue="1" operator="equal">
      <formula>"עצור: אחוז תעסוקה נמוך מ-10%"</formula>
    </cfRule>
  </conditionalFormatting>
  <conditionalFormatting sqref="A1:XFD4 A5:AD242 AG5:XFD242">
    <cfRule type="expression" dxfId="98" priority="128">
      <formula>$A$252=0</formula>
    </cfRule>
  </conditionalFormatting>
  <conditionalFormatting sqref="AE5:AF243">
    <cfRule type="expression" dxfId="97" priority="1">
      <formula>$A$252=0</formula>
    </cfRule>
  </conditionalFormatting>
  <dataValidations count="8">
    <dataValidation type="decimal" allowBlank="1" showInputMessage="1" showErrorMessage="1" errorTitle="תא מחושב בנוסחה" error="אין להקליד נתונים בתא זה._x000a__x000a_נא הקישו על ביטול." promptTitle="תא מחושב בנוסחה" prompt="אין להקליד נתונים בעמודה זו" sqref="T4:T223" xr:uid="{00000000-0002-0000-0200-000000000000}">
      <formula1>H4*P4*Q4/12</formula1>
      <formula2>H4*P4*Q4/12</formula2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מוגבל ל-50%  (קוד שכר 3)_x000a_מנכ&quot;ל בחברה שכל עיסוקה מו&quot;פ מוגבל ל-75% (קוד שכר 4)" sqref="I11:I223" xr:uid="{00000000-0002-0000-0200-000001000000}">
      <formula1>IF(E11=3,0.500001,IF(E11=4,0.7500001,1.00001))</formula1>
    </dataValidation>
    <dataValidation type="decimal" operator="lessThanOrEqual" allowBlank="1" showInputMessage="1" showErrorMessage="1" error="חלקיות המשרה ואחוז העסקה מוגבלים ל-100% בלבד!_x000a_איש סגל אקדמי במשרה מלאה באקדמיה, תוכר משרתו במו&quot;פ עד לתקרה של 30% משרה" sqref="H4:H223" xr:uid="{00000000-0002-0000-0200-000002000000}">
      <formula1>IF(E4=6,$E$236,1)</formula1>
    </dataValidation>
    <dataValidation type="decimal" allowBlank="1" showInputMessage="1" showErrorMessage="1" errorTitle="עמודה זו לא לשינוי" error="חלקיות המשרה נקבעת ע&quot;י החברה בהתאם לחוזה העבודה של העובד ולכן אין לשנות תא זה._x000a__x000a_לאנשי סגל אקדמי בקוד שכר 6 מבוצעת התאמה אוטומטית לשליש משרה._x000a__x000a_נא להקיש על ביטול ע&quot;מ להשיב המצ&quot;ב לקדמותו_x000a_" promptTitle="לא לשינוי" prompt="עמודה זו קבועה ואין לשנותה" sqref="O4:O223" xr:uid="{00000000-0002-0000-0200-000003000000}">
      <formula1>0.000001</formula1>
      <formula2>H4</formula2>
    </dataValidation>
    <dataValidation type="decimal" allowBlank="1" showInputMessage="1" showErrorMessage="1" sqref="F4:G223" xr:uid="{00000000-0002-0000-0200-000004000000}">
      <formula1>0</formula1>
      <formula2>999999999</formula2>
    </dataValidation>
    <dataValidation type="whole" errorStyle="warning" operator="lessThanOrEqual" allowBlank="1" showInputMessage="1" showErrorMessage="1" error="נא ודאו שנית את מס' חודשי העבודה המבוקשים לעובד. כמו  כן יש להגיש מס' חודשי עבודה שלמים." sqref="J4:J223" xr:uid="{00000000-0002-0000-0200-000005000000}">
      <formula1>$C$252</formula1>
    </dataValidation>
    <dataValidation type="list" allowBlank="1" showErrorMessage="1" error="נא לבחור קוד שכר מתאים כמפורט בטבלה שבתחתית גליון זה" promptTitle="נא להזין קוד שכר רלבנטי לעובד:" prompt="נא לבחור קוד מתאים:_x000a__x000a_קוד 1= רגיל_x000a_קוד 2=  עובד חב' כ&quot;א/ חליף כ&quot;א_x000a_קוד 3= מנכ&quot;ל_x000a_קוד 4= מנכ&quot;ל בחברה שכל עיסוקה מו&quot;פ._x000a_קוד 5= איש סגל אקדמי בשנת שבתון_x000a_קוד 6= איש סגל אקדמי_x000a_קוד 7= סטודנט בעל מלגה" sqref="E4:E223" xr:uid="{00000000-0002-0000-0200-000006000000}">
      <formula1>$A$232:$A$241</formula1>
    </dataValidation>
    <dataValidation type="decimal" operator="lessThan" allowBlank="1" showInputMessage="1" showErrorMessage="1" errorTitle="עפ&quot;י נוהל הכספים 200-03:" error="אחוז התעסוקה במו&quot;פ מוגבל ל-100%._x000a_כמו כן:_x000a_מנכ&quot;ל בחברה שכל עיסוקה מו&quot;פ מוגבל ל-75% (קוד שכר 4)" sqref="I4:I10" xr:uid="{00000000-0002-0000-0200-000007000000}">
      <formula1>IF(E4=3,0.500001,IF(E4=4,0.7500001,1.00001))</formula1>
    </dataValidation>
  </dataValidations>
  <hyperlinks>
    <hyperlink ref="E3" location="'כח אדם - שכר'!A230:A244" display="קוד שכר" xr:uid="{00000000-0004-0000-0200-000000000000}"/>
    <hyperlink ref="A230:C230" location="'כח אדם - שכר'!A4" display="טבלת קודי שכר (הקשה על תא זה תחזיר אותך לראשית הטבלה)" xr:uid="{00000000-0004-0000-0200-000001000000}"/>
    <hyperlink ref="A230:G230" location="'כח אדם - שכר'!A4" tooltip="הקשה על התא תחזיר אתכם לראשית הגליון" display="טבלת קודי שכר (הקשה על תא זה תחזיר אותך לראשית הטבלה)" xr:uid="{00000000-0004-0000-0200-000002000000}"/>
  </hyperlinks>
  <printOptions horizontalCentered="1" verticalCentered="1"/>
  <pageMargins left="0.35" right="0.41" top="0.39370078740157499" bottom="0.43307086614173201" header="0.31496062992126" footer="0.196850393700787"/>
  <pageSetup paperSize="9" scale="80" fitToHeight="14" orientation="landscape" r:id="rId1"/>
  <headerFooter alignWithMargins="0">
    <oddFooter>&amp;Cעמוד &amp;P מתוך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גיליון3">
    <tabColor rgb="FFA1C0DD"/>
    <pageSetUpPr fitToPage="1"/>
  </sheetPr>
  <dimension ref="A1:V73"/>
  <sheetViews>
    <sheetView showGridLines="0" rightToLeft="1" zoomScale="80" zoomScaleNormal="80" workbookViewId="0">
      <pane xSplit="1" ySplit="2" topLeftCell="B39" activePane="bottomRight" state="frozen"/>
      <selection activeCell="C255" sqref="C255"/>
      <selection pane="topRight" activeCell="C255" sqref="C255"/>
      <selection pane="bottomLeft" activeCell="C255" sqref="C255"/>
      <selection pane="bottomRight" activeCell="A43" sqref="A43:H45"/>
    </sheetView>
  </sheetViews>
  <sheetFormatPr defaultColWidth="9.21875" defaultRowHeight="13.2" outlineLevelCol="1" x14ac:dyDescent="0.25"/>
  <cols>
    <col min="1" max="1" width="5.77734375" style="1" bestFit="1" customWidth="1"/>
    <col min="2" max="2" width="25" style="1" customWidth="1"/>
    <col min="3" max="3" width="24.5546875" style="1" customWidth="1"/>
    <col min="4" max="4" width="13" style="1" customWidth="1"/>
    <col min="5" max="5" width="7.44140625" style="1" customWidth="1"/>
    <col min="6" max="6" width="14.77734375" style="1" customWidth="1"/>
    <col min="7" max="7" width="23.5546875" style="292" customWidth="1"/>
    <col min="8" max="8" width="16" style="1" customWidth="1"/>
    <col min="9" max="9" width="15.44140625" style="1" hidden="1" customWidth="1" outlineLevel="1"/>
    <col min="10" max="10" width="12.44140625" style="1" hidden="1" customWidth="1" outlineLevel="1"/>
    <col min="11" max="11" width="13.44140625" style="1" hidden="1" customWidth="1" outlineLevel="1"/>
    <col min="12" max="12" width="23.44140625" style="1" hidden="1" customWidth="1" outlineLevel="1"/>
    <col min="13" max="13" width="13.5546875" style="1" hidden="1" customWidth="1" outlineLevel="1"/>
    <col min="14" max="14" width="23.77734375" style="1" hidden="1" customWidth="1" outlineLevel="1"/>
    <col min="15" max="15" width="9.5546875" style="1" customWidth="1" collapsed="1"/>
    <col min="16" max="16" width="15.44140625" style="1" hidden="1" customWidth="1" outlineLevel="1"/>
    <col min="17" max="17" width="12.44140625" style="1" hidden="1" customWidth="1" outlineLevel="1"/>
    <col min="18" max="18" width="13.44140625" style="1" hidden="1" customWidth="1" outlineLevel="1"/>
    <col min="19" max="19" width="23.44140625" style="1" hidden="1" customWidth="1" outlineLevel="1"/>
    <col min="20" max="20" width="13.5546875" style="1" hidden="1" customWidth="1" outlineLevel="1"/>
    <col min="21" max="21" width="23.77734375" style="1" hidden="1" customWidth="1" outlineLevel="1"/>
    <col min="22" max="22" width="13.5546875" style="1" customWidth="1" collapsed="1"/>
    <col min="23" max="16384" width="9.21875" style="1"/>
  </cols>
  <sheetData>
    <row r="1" spans="1:22" s="12" customFormat="1" ht="45" customHeight="1" thickBot="1" x14ac:dyDescent="0.35">
      <c r="A1" s="644" t="s">
        <v>24</v>
      </c>
      <c r="B1" s="645"/>
      <c r="C1" s="645"/>
      <c r="D1" s="275"/>
      <c r="E1" s="265"/>
      <c r="F1" s="248"/>
      <c r="G1" s="248"/>
      <c r="H1" s="276"/>
      <c r="I1" s="648" t="s">
        <v>117</v>
      </c>
      <c r="J1" s="649"/>
      <c r="K1" s="650"/>
      <c r="L1" s="641" t="s">
        <v>121</v>
      </c>
      <c r="M1" s="642"/>
      <c r="N1" s="117"/>
      <c r="O1" s="52" t="s">
        <v>59</v>
      </c>
      <c r="P1" s="651" t="s">
        <v>183</v>
      </c>
      <c r="Q1" s="652"/>
      <c r="R1" s="653"/>
      <c r="S1" s="646" t="s">
        <v>87</v>
      </c>
      <c r="T1" s="647"/>
      <c r="U1" s="50"/>
      <c r="V1" s="56" t="s">
        <v>172</v>
      </c>
    </row>
    <row r="2" spans="1:22" ht="39.6" x14ac:dyDescent="0.25">
      <c r="A2" s="223" t="s">
        <v>29</v>
      </c>
      <c r="B2" s="280" t="s">
        <v>41</v>
      </c>
      <c r="C2" s="225" t="s">
        <v>42</v>
      </c>
      <c r="D2" s="224" t="s">
        <v>48</v>
      </c>
      <c r="E2" s="225" t="s">
        <v>49</v>
      </c>
      <c r="F2" s="225" t="s">
        <v>164</v>
      </c>
      <c r="G2" s="529" t="s">
        <v>250</v>
      </c>
      <c r="H2" s="279" t="s">
        <v>50</v>
      </c>
      <c r="I2" s="75" t="s">
        <v>57</v>
      </c>
      <c r="J2" s="27" t="s">
        <v>49</v>
      </c>
      <c r="K2" s="27" t="s">
        <v>60</v>
      </c>
      <c r="L2" s="27" t="s">
        <v>58</v>
      </c>
      <c r="M2" s="27" t="s">
        <v>127</v>
      </c>
      <c r="N2" s="48" t="s">
        <v>18</v>
      </c>
      <c r="O2" s="53"/>
      <c r="P2" s="51" t="s">
        <v>57</v>
      </c>
      <c r="Q2" s="42" t="s">
        <v>49</v>
      </c>
      <c r="R2" s="42" t="s">
        <v>60</v>
      </c>
      <c r="S2" s="42" t="s">
        <v>85</v>
      </c>
      <c r="T2" s="42" t="s">
        <v>81</v>
      </c>
      <c r="U2" s="49" t="s">
        <v>18</v>
      </c>
      <c r="V2" s="57"/>
    </row>
    <row r="3" spans="1:22" s="3" customFormat="1" ht="26.85" customHeight="1" x14ac:dyDescent="0.25">
      <c r="A3" s="227">
        <v>1</v>
      </c>
      <c r="B3" s="200" t="s">
        <v>315</v>
      </c>
      <c r="C3" s="201" t="s">
        <v>316</v>
      </c>
      <c r="D3" s="202">
        <v>5</v>
      </c>
      <c r="E3" s="202">
        <v>600</v>
      </c>
      <c r="F3" s="203" t="s">
        <v>46</v>
      </c>
      <c r="G3" s="214" t="s">
        <v>299</v>
      </c>
      <c r="H3" s="229">
        <f>E3*D3</f>
        <v>3000</v>
      </c>
      <c r="I3" s="76">
        <f t="shared" ref="I3" si="0">D3</f>
        <v>5</v>
      </c>
      <c r="J3" s="24">
        <f t="shared" ref="J3" si="1">E3</f>
        <v>600</v>
      </c>
      <c r="K3" s="119">
        <f t="shared" ref="K3" si="2">IF($N$1&gt;0,1-$N$1,100%)</f>
        <v>1</v>
      </c>
      <c r="L3" s="35">
        <f>I3*J3*K3</f>
        <v>3000</v>
      </c>
      <c r="M3" s="36"/>
      <c r="N3" s="38" t="str">
        <f t="shared" ref="N3" si="3">IF(M3&gt;0,(VLOOKUP(M3,$M$52:$N$57,2,0)),"")</f>
        <v/>
      </c>
      <c r="O3" s="54"/>
      <c r="P3" s="37">
        <f>I3</f>
        <v>5</v>
      </c>
      <c r="Q3" s="23">
        <f>J3</f>
        <v>600</v>
      </c>
      <c r="R3" s="34">
        <f t="shared" ref="R3" si="4">IF($U$1&gt;0,((1-$U$1)*(1-$N$1)),K3)</f>
        <v>1</v>
      </c>
      <c r="S3" s="43">
        <f>P3*Q3*R3</f>
        <v>3000</v>
      </c>
      <c r="T3" s="36"/>
      <c r="U3" s="38" t="str">
        <f t="shared" ref="U3" si="5">IF(T3&gt;0,(VLOOKUP(T3,$M$52:$N$57,2,0)),"")</f>
        <v/>
      </c>
      <c r="V3" s="58"/>
    </row>
    <row r="4" spans="1:22" s="3" customFormat="1" ht="26.85" customHeight="1" x14ac:dyDescent="0.25">
      <c r="A4" s="227">
        <v>2</v>
      </c>
      <c r="B4" s="200" t="s">
        <v>317</v>
      </c>
      <c r="C4" s="201" t="s">
        <v>316</v>
      </c>
      <c r="D4" s="202">
        <v>8</v>
      </c>
      <c r="E4" s="202">
        <v>350</v>
      </c>
      <c r="F4" s="203" t="s">
        <v>46</v>
      </c>
      <c r="G4" s="214" t="s">
        <v>299</v>
      </c>
      <c r="H4" s="229">
        <f t="shared" ref="H4" si="6">E4*D4</f>
        <v>2800</v>
      </c>
      <c r="I4" s="76">
        <f t="shared" ref="I4" si="7">D4</f>
        <v>8</v>
      </c>
      <c r="J4" s="24">
        <f t="shared" ref="J4" si="8">E4</f>
        <v>350</v>
      </c>
      <c r="K4" s="119">
        <f t="shared" ref="K4" si="9">IF($N$1&gt;0,1-$N$1,100%)</f>
        <v>1</v>
      </c>
      <c r="L4" s="35">
        <f t="shared" ref="L4" si="10">I4*J4*K4</f>
        <v>2800</v>
      </c>
      <c r="M4" s="36"/>
      <c r="N4" s="38" t="str">
        <f t="shared" ref="N4" si="11">IF(M4&gt;0,(VLOOKUP(M4,$M$52:$N$57,2,0)),"")</f>
        <v/>
      </c>
      <c r="O4" s="54"/>
      <c r="P4" s="37">
        <f t="shared" ref="P4" si="12">I4</f>
        <v>8</v>
      </c>
      <c r="Q4" s="23">
        <f t="shared" ref="Q4" si="13">J4</f>
        <v>350</v>
      </c>
      <c r="R4" s="34">
        <f t="shared" ref="R4" si="14">IF($U$1&gt;0,((1-$U$1)*(1-$N$1)),K4)</f>
        <v>1</v>
      </c>
      <c r="S4" s="43">
        <f t="shared" ref="S4" si="15">P4*Q4*R4</f>
        <v>2800</v>
      </c>
      <c r="T4" s="36"/>
      <c r="U4" s="38" t="str">
        <f t="shared" ref="U4" si="16">IF(T4&gt;0,(VLOOKUP(T4,$M$52:$N$57,2,0)),"")</f>
        <v/>
      </c>
      <c r="V4" s="58"/>
    </row>
    <row r="5" spans="1:22" s="3" customFormat="1" ht="26.85" customHeight="1" x14ac:dyDescent="0.25">
      <c r="A5" s="227">
        <v>3</v>
      </c>
      <c r="B5" s="200" t="s">
        <v>318</v>
      </c>
      <c r="C5" s="201" t="s">
        <v>316</v>
      </c>
      <c r="D5" s="202">
        <v>8</v>
      </c>
      <c r="E5" s="202">
        <v>800</v>
      </c>
      <c r="F5" s="203" t="s">
        <v>46</v>
      </c>
      <c r="G5" s="214" t="s">
        <v>299</v>
      </c>
      <c r="H5" s="229">
        <f t="shared" ref="H5:H42" si="17">E5*D5</f>
        <v>6400</v>
      </c>
      <c r="I5" s="76">
        <f t="shared" ref="I5" si="18">D5</f>
        <v>8</v>
      </c>
      <c r="J5" s="24">
        <f t="shared" ref="J5" si="19">E5</f>
        <v>800</v>
      </c>
      <c r="K5" s="119">
        <f t="shared" ref="K5" si="20">IF($N$1&gt;0,1-$N$1,100%)</f>
        <v>1</v>
      </c>
      <c r="L5" s="35">
        <f t="shared" ref="L5" si="21">I5*J5*K5</f>
        <v>6400</v>
      </c>
      <c r="M5" s="36"/>
      <c r="N5" s="38" t="str">
        <f t="shared" ref="N5" si="22">IF(M5&gt;0,(VLOOKUP(M5,$M$52:$N$57,2,0)),"")</f>
        <v/>
      </c>
      <c r="O5" s="54"/>
      <c r="P5" s="37">
        <f t="shared" ref="P5" si="23">I5</f>
        <v>8</v>
      </c>
      <c r="Q5" s="23">
        <f t="shared" ref="Q5" si="24">J5</f>
        <v>800</v>
      </c>
      <c r="R5" s="34">
        <f t="shared" ref="R5" si="25">IF($U$1&gt;0,((1-$U$1)*(1-$N$1)),K5)</f>
        <v>1</v>
      </c>
      <c r="S5" s="43">
        <f t="shared" ref="S5" si="26">P5*Q5*R5</f>
        <v>6400</v>
      </c>
      <c r="T5" s="36"/>
      <c r="U5" s="38" t="str">
        <f t="shared" ref="U5" si="27">IF(T5&gt;0,(VLOOKUP(T5,$M$52:$N$57,2,0)),"")</f>
        <v/>
      </c>
      <c r="V5" s="58"/>
    </row>
    <row r="6" spans="1:22" s="3" customFormat="1" ht="26.85" customHeight="1" x14ac:dyDescent="0.25">
      <c r="A6" s="227">
        <v>4</v>
      </c>
      <c r="B6" s="200" t="s">
        <v>319</v>
      </c>
      <c r="C6" s="201" t="s">
        <v>316</v>
      </c>
      <c r="D6" s="202">
        <v>5</v>
      </c>
      <c r="E6" s="202">
        <v>1000</v>
      </c>
      <c r="F6" s="203" t="s">
        <v>46</v>
      </c>
      <c r="G6" s="214" t="s">
        <v>299</v>
      </c>
      <c r="H6" s="229">
        <f t="shared" si="17"/>
        <v>5000</v>
      </c>
      <c r="I6" s="76">
        <f t="shared" ref="I6:I42" si="28">D6</f>
        <v>5</v>
      </c>
      <c r="J6" s="24">
        <f t="shared" ref="J6:J42" si="29">E6</f>
        <v>1000</v>
      </c>
      <c r="K6" s="119">
        <f t="shared" ref="K6:K42" si="30">IF($N$1&gt;0,1-$N$1,100%)</f>
        <v>1</v>
      </c>
      <c r="L6" s="35">
        <f t="shared" ref="L6" si="31">I6*J6*K6</f>
        <v>5000</v>
      </c>
      <c r="M6" s="36"/>
      <c r="N6" s="38" t="str">
        <f t="shared" ref="N6:N42" si="32">IF(M6&gt;0,(VLOOKUP(M6,$M$52:$N$57,2,0)),"")</f>
        <v/>
      </c>
      <c r="O6" s="54"/>
      <c r="P6" s="37">
        <f t="shared" ref="P6" si="33">I6</f>
        <v>5</v>
      </c>
      <c r="Q6" s="23">
        <f t="shared" ref="Q6" si="34">J6</f>
        <v>1000</v>
      </c>
      <c r="R6" s="34">
        <f t="shared" ref="R6:R42" si="35">IF($U$1&gt;0,((1-$U$1)*(1-$N$1)),K6)</f>
        <v>1</v>
      </c>
      <c r="S6" s="43">
        <f t="shared" ref="S6" si="36">P6*Q6*R6</f>
        <v>5000</v>
      </c>
      <c r="T6" s="36"/>
      <c r="U6" s="38" t="str">
        <f t="shared" ref="U6:U42" si="37">IF(T6&gt;0,(VLOOKUP(T6,$M$52:$N$57,2,0)),"")</f>
        <v/>
      </c>
      <c r="V6" s="58"/>
    </row>
    <row r="7" spans="1:22" s="3" customFormat="1" ht="26.85" customHeight="1" x14ac:dyDescent="0.25">
      <c r="A7" s="227">
        <v>5</v>
      </c>
      <c r="B7" s="200" t="s">
        <v>320</v>
      </c>
      <c r="C7" s="201" t="s">
        <v>316</v>
      </c>
      <c r="D7" s="202">
        <v>10</v>
      </c>
      <c r="E7" s="202">
        <v>270</v>
      </c>
      <c r="F7" s="203" t="s">
        <v>46</v>
      </c>
      <c r="G7" s="214" t="s">
        <v>299</v>
      </c>
      <c r="H7" s="229">
        <f t="shared" si="17"/>
        <v>2700</v>
      </c>
      <c r="I7" s="76">
        <f t="shared" si="28"/>
        <v>10</v>
      </c>
      <c r="J7" s="24">
        <f t="shared" si="29"/>
        <v>270</v>
      </c>
      <c r="K7" s="119">
        <f t="shared" si="30"/>
        <v>1</v>
      </c>
      <c r="L7" s="35">
        <f t="shared" ref="L7:L42" si="38">I7*J7*K7</f>
        <v>2700</v>
      </c>
      <c r="M7" s="36"/>
      <c r="N7" s="38" t="str">
        <f t="shared" si="32"/>
        <v/>
      </c>
      <c r="O7" s="54"/>
      <c r="P7" s="37">
        <f t="shared" ref="P7:P42" si="39">I7</f>
        <v>10</v>
      </c>
      <c r="Q7" s="23">
        <f t="shared" ref="Q7:Q42" si="40">J7</f>
        <v>270</v>
      </c>
      <c r="R7" s="34">
        <f t="shared" si="35"/>
        <v>1</v>
      </c>
      <c r="S7" s="43">
        <f t="shared" ref="S7:S42" si="41">P7*Q7*R7</f>
        <v>2700</v>
      </c>
      <c r="T7" s="36"/>
      <c r="U7" s="38" t="str">
        <f t="shared" si="37"/>
        <v/>
      </c>
      <c r="V7" s="58"/>
    </row>
    <row r="8" spans="1:22" s="3" customFormat="1" ht="26.85" customHeight="1" x14ac:dyDescent="0.25">
      <c r="A8" s="227">
        <v>6</v>
      </c>
      <c r="B8" s="126" t="s">
        <v>321</v>
      </c>
      <c r="C8" s="127" t="s">
        <v>322</v>
      </c>
      <c r="D8" s="127">
        <v>4</v>
      </c>
      <c r="E8" s="127">
        <v>2000</v>
      </c>
      <c r="F8" s="128" t="s">
        <v>46</v>
      </c>
      <c r="G8" s="214" t="s">
        <v>299</v>
      </c>
      <c r="H8" s="229">
        <f t="shared" si="17"/>
        <v>8000</v>
      </c>
      <c r="I8" s="76">
        <f t="shared" si="28"/>
        <v>4</v>
      </c>
      <c r="J8" s="24">
        <f t="shared" si="29"/>
        <v>2000</v>
      </c>
      <c r="K8" s="119">
        <f t="shared" si="30"/>
        <v>1</v>
      </c>
      <c r="L8" s="35">
        <f t="shared" si="38"/>
        <v>8000</v>
      </c>
      <c r="M8" s="36"/>
      <c r="N8" s="38" t="str">
        <f t="shared" si="32"/>
        <v/>
      </c>
      <c r="O8" s="54"/>
      <c r="P8" s="37">
        <f t="shared" si="39"/>
        <v>4</v>
      </c>
      <c r="Q8" s="23">
        <f t="shared" si="40"/>
        <v>2000</v>
      </c>
      <c r="R8" s="34">
        <f t="shared" si="35"/>
        <v>1</v>
      </c>
      <c r="S8" s="43">
        <f t="shared" si="41"/>
        <v>8000</v>
      </c>
      <c r="T8" s="36"/>
      <c r="U8" s="38" t="str">
        <f t="shared" si="37"/>
        <v/>
      </c>
      <c r="V8" s="58"/>
    </row>
    <row r="9" spans="1:22" s="3" customFormat="1" ht="26.85" customHeight="1" x14ac:dyDescent="0.25">
      <c r="A9" s="227">
        <v>7</v>
      </c>
      <c r="B9" s="126" t="s">
        <v>318</v>
      </c>
      <c r="C9" s="127" t="s">
        <v>322</v>
      </c>
      <c r="D9" s="127">
        <v>8</v>
      </c>
      <c r="E9" s="127">
        <v>5000</v>
      </c>
      <c r="F9" s="128" t="s">
        <v>46</v>
      </c>
      <c r="G9" s="214" t="s">
        <v>299</v>
      </c>
      <c r="H9" s="229">
        <f t="shared" si="17"/>
        <v>40000</v>
      </c>
      <c r="I9" s="76">
        <f t="shared" si="28"/>
        <v>8</v>
      </c>
      <c r="J9" s="24">
        <f t="shared" si="29"/>
        <v>5000</v>
      </c>
      <c r="K9" s="119">
        <f t="shared" si="30"/>
        <v>1</v>
      </c>
      <c r="L9" s="35">
        <f t="shared" si="38"/>
        <v>40000</v>
      </c>
      <c r="M9" s="36"/>
      <c r="N9" s="38" t="str">
        <f t="shared" si="32"/>
        <v/>
      </c>
      <c r="O9" s="54"/>
      <c r="P9" s="37">
        <f t="shared" si="39"/>
        <v>8</v>
      </c>
      <c r="Q9" s="23">
        <f t="shared" si="40"/>
        <v>5000</v>
      </c>
      <c r="R9" s="34">
        <f t="shared" si="35"/>
        <v>1</v>
      </c>
      <c r="S9" s="43">
        <f t="shared" si="41"/>
        <v>40000</v>
      </c>
      <c r="T9" s="36"/>
      <c r="U9" s="38" t="str">
        <f t="shared" si="37"/>
        <v/>
      </c>
      <c r="V9" s="58"/>
    </row>
    <row r="10" spans="1:22" s="3" customFormat="1" ht="26.85" customHeight="1" x14ac:dyDescent="0.25">
      <c r="A10" s="227">
        <v>8</v>
      </c>
      <c r="B10" s="126" t="s">
        <v>323</v>
      </c>
      <c r="C10" s="127" t="s">
        <v>322</v>
      </c>
      <c r="D10" s="127">
        <v>10</v>
      </c>
      <c r="E10" s="127">
        <v>250</v>
      </c>
      <c r="F10" s="128" t="s">
        <v>46</v>
      </c>
      <c r="G10" s="214" t="s">
        <v>299</v>
      </c>
      <c r="H10" s="229">
        <f t="shared" si="17"/>
        <v>2500</v>
      </c>
      <c r="I10" s="76">
        <f t="shared" si="28"/>
        <v>10</v>
      </c>
      <c r="J10" s="24">
        <f t="shared" si="29"/>
        <v>250</v>
      </c>
      <c r="K10" s="119">
        <f t="shared" si="30"/>
        <v>1</v>
      </c>
      <c r="L10" s="35">
        <f t="shared" si="38"/>
        <v>2500</v>
      </c>
      <c r="M10" s="36"/>
      <c r="N10" s="38" t="str">
        <f t="shared" si="32"/>
        <v/>
      </c>
      <c r="O10" s="54"/>
      <c r="P10" s="37">
        <f t="shared" si="39"/>
        <v>10</v>
      </c>
      <c r="Q10" s="23">
        <f t="shared" si="40"/>
        <v>250</v>
      </c>
      <c r="R10" s="34">
        <f t="shared" si="35"/>
        <v>1</v>
      </c>
      <c r="S10" s="43">
        <f t="shared" si="41"/>
        <v>2500</v>
      </c>
      <c r="T10" s="36"/>
      <c r="U10" s="38" t="str">
        <f t="shared" si="37"/>
        <v/>
      </c>
      <c r="V10" s="58"/>
    </row>
    <row r="11" spans="1:22" s="3" customFormat="1" ht="26.85" customHeight="1" x14ac:dyDescent="0.25">
      <c r="A11" s="227">
        <v>9</v>
      </c>
      <c r="B11" s="126" t="s">
        <v>319</v>
      </c>
      <c r="C11" s="127" t="s">
        <v>322</v>
      </c>
      <c r="D11" s="127">
        <v>6</v>
      </c>
      <c r="E11" s="127">
        <v>550</v>
      </c>
      <c r="F11" s="128" t="s">
        <v>46</v>
      </c>
      <c r="G11" s="214" t="s">
        <v>299</v>
      </c>
      <c r="H11" s="229">
        <f t="shared" si="17"/>
        <v>3300</v>
      </c>
      <c r="I11" s="76">
        <f t="shared" si="28"/>
        <v>6</v>
      </c>
      <c r="J11" s="24">
        <f t="shared" si="29"/>
        <v>550</v>
      </c>
      <c r="K11" s="119">
        <f t="shared" si="30"/>
        <v>1</v>
      </c>
      <c r="L11" s="35">
        <f t="shared" si="38"/>
        <v>3300</v>
      </c>
      <c r="M11" s="36"/>
      <c r="N11" s="38" t="str">
        <f t="shared" si="32"/>
        <v/>
      </c>
      <c r="O11" s="54"/>
      <c r="P11" s="37">
        <f t="shared" si="39"/>
        <v>6</v>
      </c>
      <c r="Q11" s="23">
        <f t="shared" si="40"/>
        <v>550</v>
      </c>
      <c r="R11" s="34">
        <f t="shared" si="35"/>
        <v>1</v>
      </c>
      <c r="S11" s="43">
        <f t="shared" si="41"/>
        <v>3300</v>
      </c>
      <c r="T11" s="36"/>
      <c r="U11" s="38" t="str">
        <f t="shared" si="37"/>
        <v/>
      </c>
      <c r="V11" s="58"/>
    </row>
    <row r="12" spans="1:22" s="3" customFormat="1" ht="26.85" customHeight="1" x14ac:dyDescent="0.25">
      <c r="A12" s="227">
        <v>10</v>
      </c>
      <c r="B12" s="126" t="s">
        <v>324</v>
      </c>
      <c r="C12" s="127" t="s">
        <v>325</v>
      </c>
      <c r="D12" s="127">
        <v>2000</v>
      </c>
      <c r="E12" s="127">
        <v>1</v>
      </c>
      <c r="F12" s="128" t="s">
        <v>47</v>
      </c>
      <c r="G12" s="214" t="s">
        <v>299</v>
      </c>
      <c r="H12" s="229">
        <f t="shared" si="17"/>
        <v>2000</v>
      </c>
      <c r="I12" s="76">
        <f t="shared" si="28"/>
        <v>2000</v>
      </c>
      <c r="J12" s="24">
        <f t="shared" si="29"/>
        <v>1</v>
      </c>
      <c r="K12" s="119">
        <f t="shared" si="30"/>
        <v>1</v>
      </c>
      <c r="L12" s="35">
        <f t="shared" si="38"/>
        <v>2000</v>
      </c>
      <c r="M12" s="36"/>
      <c r="N12" s="38" t="str">
        <f t="shared" si="32"/>
        <v/>
      </c>
      <c r="O12" s="54"/>
      <c r="P12" s="37">
        <f t="shared" si="39"/>
        <v>2000</v>
      </c>
      <c r="Q12" s="23">
        <f t="shared" si="40"/>
        <v>1</v>
      </c>
      <c r="R12" s="34">
        <f t="shared" si="35"/>
        <v>1</v>
      </c>
      <c r="S12" s="43">
        <f t="shared" si="41"/>
        <v>2000</v>
      </c>
      <c r="T12" s="36"/>
      <c r="U12" s="38" t="str">
        <f t="shared" si="37"/>
        <v/>
      </c>
      <c r="V12" s="58"/>
    </row>
    <row r="13" spans="1:22" s="3" customFormat="1" ht="26.85" customHeight="1" x14ac:dyDescent="0.25">
      <c r="A13" s="227">
        <v>11</v>
      </c>
      <c r="B13" s="126" t="s">
        <v>326</v>
      </c>
      <c r="C13" s="127" t="s">
        <v>327</v>
      </c>
      <c r="D13" s="127">
        <v>8</v>
      </c>
      <c r="E13" s="127">
        <v>500</v>
      </c>
      <c r="F13" s="128" t="s">
        <v>47</v>
      </c>
      <c r="G13" s="214" t="s">
        <v>299</v>
      </c>
      <c r="H13" s="229">
        <f t="shared" si="17"/>
        <v>4000</v>
      </c>
      <c r="I13" s="76">
        <f t="shared" si="28"/>
        <v>8</v>
      </c>
      <c r="J13" s="24">
        <f t="shared" si="29"/>
        <v>500</v>
      </c>
      <c r="K13" s="119">
        <f t="shared" si="30"/>
        <v>1</v>
      </c>
      <c r="L13" s="35">
        <f t="shared" si="38"/>
        <v>4000</v>
      </c>
      <c r="M13" s="36"/>
      <c r="N13" s="38" t="str">
        <f t="shared" si="32"/>
        <v/>
      </c>
      <c r="O13" s="54"/>
      <c r="P13" s="37">
        <f t="shared" si="39"/>
        <v>8</v>
      </c>
      <c r="Q13" s="23">
        <f t="shared" si="40"/>
        <v>500</v>
      </c>
      <c r="R13" s="34">
        <f t="shared" si="35"/>
        <v>1</v>
      </c>
      <c r="S13" s="43">
        <f t="shared" si="41"/>
        <v>4000</v>
      </c>
      <c r="T13" s="36"/>
      <c r="U13" s="38" t="str">
        <f t="shared" si="37"/>
        <v/>
      </c>
      <c r="V13" s="58"/>
    </row>
    <row r="14" spans="1:22" s="3" customFormat="1" ht="26.85" customHeight="1" x14ac:dyDescent="0.25">
      <c r="A14" s="227">
        <v>12</v>
      </c>
      <c r="B14" s="126" t="s">
        <v>328</v>
      </c>
      <c r="C14" s="127" t="s">
        <v>329</v>
      </c>
      <c r="D14" s="127">
        <v>10</v>
      </c>
      <c r="E14" s="127">
        <v>500</v>
      </c>
      <c r="F14" s="128" t="s">
        <v>47</v>
      </c>
      <c r="G14" s="214" t="s">
        <v>299</v>
      </c>
      <c r="H14" s="229">
        <f t="shared" si="17"/>
        <v>5000</v>
      </c>
      <c r="I14" s="76">
        <f t="shared" si="28"/>
        <v>10</v>
      </c>
      <c r="J14" s="24">
        <f t="shared" si="29"/>
        <v>500</v>
      </c>
      <c r="K14" s="119">
        <f t="shared" si="30"/>
        <v>1</v>
      </c>
      <c r="L14" s="35">
        <f t="shared" si="38"/>
        <v>5000</v>
      </c>
      <c r="M14" s="36"/>
      <c r="N14" s="38" t="str">
        <f t="shared" si="32"/>
        <v/>
      </c>
      <c r="O14" s="54"/>
      <c r="P14" s="37">
        <f t="shared" si="39"/>
        <v>10</v>
      </c>
      <c r="Q14" s="23">
        <f t="shared" si="40"/>
        <v>500</v>
      </c>
      <c r="R14" s="34">
        <f t="shared" si="35"/>
        <v>1</v>
      </c>
      <c r="S14" s="43">
        <f t="shared" si="41"/>
        <v>5000</v>
      </c>
      <c r="T14" s="36"/>
      <c r="U14" s="38" t="str">
        <f t="shared" si="37"/>
        <v/>
      </c>
      <c r="V14" s="58"/>
    </row>
    <row r="15" spans="1:22" s="3" customFormat="1" ht="26.85" customHeight="1" x14ac:dyDescent="0.25">
      <c r="A15" s="227">
        <v>13</v>
      </c>
      <c r="B15" s="126" t="s">
        <v>330</v>
      </c>
      <c r="C15" s="127" t="s">
        <v>329</v>
      </c>
      <c r="D15" s="127">
        <v>500</v>
      </c>
      <c r="E15" s="127">
        <v>10</v>
      </c>
      <c r="F15" s="128" t="s">
        <v>47</v>
      </c>
      <c r="G15" s="214" t="s">
        <v>299</v>
      </c>
      <c r="H15" s="229">
        <f t="shared" si="17"/>
        <v>5000</v>
      </c>
      <c r="I15" s="76">
        <f t="shared" si="28"/>
        <v>500</v>
      </c>
      <c r="J15" s="24">
        <f t="shared" si="29"/>
        <v>10</v>
      </c>
      <c r="K15" s="119">
        <f t="shared" si="30"/>
        <v>1</v>
      </c>
      <c r="L15" s="35">
        <f t="shared" si="38"/>
        <v>5000</v>
      </c>
      <c r="M15" s="36"/>
      <c r="N15" s="38" t="str">
        <f t="shared" si="32"/>
        <v/>
      </c>
      <c r="O15" s="54"/>
      <c r="P15" s="37">
        <f t="shared" si="39"/>
        <v>500</v>
      </c>
      <c r="Q15" s="23">
        <f t="shared" si="40"/>
        <v>10</v>
      </c>
      <c r="R15" s="34">
        <f t="shared" si="35"/>
        <v>1</v>
      </c>
      <c r="S15" s="43">
        <f t="shared" si="41"/>
        <v>5000</v>
      </c>
      <c r="T15" s="36"/>
      <c r="U15" s="38" t="str">
        <f t="shared" si="37"/>
        <v/>
      </c>
      <c r="V15" s="58"/>
    </row>
    <row r="16" spans="1:22" s="3" customFormat="1" ht="26.85" customHeight="1" x14ac:dyDescent="0.25">
      <c r="A16" s="227">
        <v>14</v>
      </c>
      <c r="B16" s="126" t="s">
        <v>331</v>
      </c>
      <c r="C16" s="127" t="s">
        <v>327</v>
      </c>
      <c r="D16" s="127">
        <v>300</v>
      </c>
      <c r="E16" s="127">
        <v>12</v>
      </c>
      <c r="F16" s="128" t="s">
        <v>47</v>
      </c>
      <c r="G16" s="214" t="s">
        <v>299</v>
      </c>
      <c r="H16" s="229">
        <f t="shared" si="17"/>
        <v>3600</v>
      </c>
      <c r="I16" s="76">
        <f t="shared" si="28"/>
        <v>300</v>
      </c>
      <c r="J16" s="24">
        <f t="shared" si="29"/>
        <v>12</v>
      </c>
      <c r="K16" s="119">
        <f t="shared" si="30"/>
        <v>1</v>
      </c>
      <c r="L16" s="35">
        <f t="shared" si="38"/>
        <v>3600</v>
      </c>
      <c r="M16" s="36"/>
      <c r="N16" s="38" t="str">
        <f t="shared" si="32"/>
        <v/>
      </c>
      <c r="O16" s="54"/>
      <c r="P16" s="37">
        <f t="shared" si="39"/>
        <v>300</v>
      </c>
      <c r="Q16" s="23">
        <f t="shared" si="40"/>
        <v>12</v>
      </c>
      <c r="R16" s="34">
        <f t="shared" si="35"/>
        <v>1</v>
      </c>
      <c r="S16" s="43">
        <f t="shared" si="41"/>
        <v>3600</v>
      </c>
      <c r="T16" s="36"/>
      <c r="U16" s="38" t="str">
        <f t="shared" si="37"/>
        <v/>
      </c>
      <c r="V16" s="58"/>
    </row>
    <row r="17" spans="1:22" s="3" customFormat="1" ht="26.85" customHeight="1" x14ac:dyDescent="0.25">
      <c r="A17" s="227">
        <v>15</v>
      </c>
      <c r="B17" s="126"/>
      <c r="C17" s="127"/>
      <c r="D17" s="127"/>
      <c r="E17" s="127"/>
      <c r="F17" s="128"/>
      <c r="G17" s="128"/>
      <c r="H17" s="229">
        <f t="shared" si="17"/>
        <v>0</v>
      </c>
      <c r="I17" s="76">
        <f t="shared" si="28"/>
        <v>0</v>
      </c>
      <c r="J17" s="24">
        <f t="shared" si="29"/>
        <v>0</v>
      </c>
      <c r="K17" s="119">
        <f t="shared" si="30"/>
        <v>1</v>
      </c>
      <c r="L17" s="35">
        <f t="shared" si="38"/>
        <v>0</v>
      </c>
      <c r="M17" s="36"/>
      <c r="N17" s="38" t="str">
        <f t="shared" si="32"/>
        <v/>
      </c>
      <c r="O17" s="54"/>
      <c r="P17" s="37">
        <f t="shared" si="39"/>
        <v>0</v>
      </c>
      <c r="Q17" s="23">
        <f t="shared" si="40"/>
        <v>0</v>
      </c>
      <c r="R17" s="34">
        <f t="shared" si="35"/>
        <v>1</v>
      </c>
      <c r="S17" s="43">
        <f t="shared" si="41"/>
        <v>0</v>
      </c>
      <c r="T17" s="36"/>
      <c r="U17" s="38" t="str">
        <f t="shared" si="37"/>
        <v/>
      </c>
      <c r="V17" s="58"/>
    </row>
    <row r="18" spans="1:22" s="3" customFormat="1" ht="26.85" customHeight="1" x14ac:dyDescent="0.25">
      <c r="A18" s="227">
        <v>16</v>
      </c>
      <c r="B18" s="126"/>
      <c r="C18" s="127"/>
      <c r="D18" s="127"/>
      <c r="E18" s="127"/>
      <c r="F18" s="128"/>
      <c r="G18" s="128"/>
      <c r="H18" s="229">
        <f t="shared" si="17"/>
        <v>0</v>
      </c>
      <c r="I18" s="76">
        <f t="shared" si="28"/>
        <v>0</v>
      </c>
      <c r="J18" s="24">
        <f t="shared" si="29"/>
        <v>0</v>
      </c>
      <c r="K18" s="119">
        <f t="shared" si="30"/>
        <v>1</v>
      </c>
      <c r="L18" s="35">
        <f t="shared" si="38"/>
        <v>0</v>
      </c>
      <c r="M18" s="36"/>
      <c r="N18" s="38" t="str">
        <f t="shared" si="32"/>
        <v/>
      </c>
      <c r="O18" s="54"/>
      <c r="P18" s="37">
        <f t="shared" si="39"/>
        <v>0</v>
      </c>
      <c r="Q18" s="23">
        <f t="shared" si="40"/>
        <v>0</v>
      </c>
      <c r="R18" s="34">
        <f t="shared" si="35"/>
        <v>1</v>
      </c>
      <c r="S18" s="43">
        <f t="shared" si="41"/>
        <v>0</v>
      </c>
      <c r="T18" s="36"/>
      <c r="U18" s="38" t="str">
        <f t="shared" si="37"/>
        <v/>
      </c>
      <c r="V18" s="58"/>
    </row>
    <row r="19" spans="1:22" s="3" customFormat="1" ht="26.85" customHeight="1" x14ac:dyDescent="0.25">
      <c r="A19" s="227">
        <v>17</v>
      </c>
      <c r="B19" s="126"/>
      <c r="C19" s="127"/>
      <c r="D19" s="127"/>
      <c r="E19" s="127"/>
      <c r="F19" s="128"/>
      <c r="G19" s="128"/>
      <c r="H19" s="229">
        <f t="shared" si="17"/>
        <v>0</v>
      </c>
      <c r="I19" s="76">
        <f t="shared" si="28"/>
        <v>0</v>
      </c>
      <c r="J19" s="24">
        <f t="shared" si="29"/>
        <v>0</v>
      </c>
      <c r="K19" s="119">
        <f t="shared" si="30"/>
        <v>1</v>
      </c>
      <c r="L19" s="35">
        <f t="shared" si="38"/>
        <v>0</v>
      </c>
      <c r="M19" s="36"/>
      <c r="N19" s="38" t="str">
        <f t="shared" si="32"/>
        <v/>
      </c>
      <c r="O19" s="54"/>
      <c r="P19" s="37">
        <f t="shared" si="39"/>
        <v>0</v>
      </c>
      <c r="Q19" s="23">
        <f t="shared" si="40"/>
        <v>0</v>
      </c>
      <c r="R19" s="34">
        <f t="shared" si="35"/>
        <v>1</v>
      </c>
      <c r="S19" s="43">
        <f t="shared" si="41"/>
        <v>0</v>
      </c>
      <c r="T19" s="36"/>
      <c r="U19" s="38" t="str">
        <f t="shared" si="37"/>
        <v/>
      </c>
      <c r="V19" s="58"/>
    </row>
    <row r="20" spans="1:22" s="3" customFormat="1" ht="26.85" customHeight="1" x14ac:dyDescent="0.25">
      <c r="A20" s="227">
        <v>18</v>
      </c>
      <c r="B20" s="126"/>
      <c r="C20" s="127"/>
      <c r="D20" s="127"/>
      <c r="E20" s="127"/>
      <c r="F20" s="128"/>
      <c r="G20" s="128"/>
      <c r="H20" s="229">
        <f t="shared" si="17"/>
        <v>0</v>
      </c>
      <c r="I20" s="76">
        <f t="shared" si="28"/>
        <v>0</v>
      </c>
      <c r="J20" s="24">
        <f t="shared" si="29"/>
        <v>0</v>
      </c>
      <c r="K20" s="119">
        <f t="shared" si="30"/>
        <v>1</v>
      </c>
      <c r="L20" s="35">
        <f t="shared" si="38"/>
        <v>0</v>
      </c>
      <c r="M20" s="36"/>
      <c r="N20" s="38" t="str">
        <f t="shared" si="32"/>
        <v/>
      </c>
      <c r="O20" s="54"/>
      <c r="P20" s="37">
        <f t="shared" si="39"/>
        <v>0</v>
      </c>
      <c r="Q20" s="23">
        <f t="shared" si="40"/>
        <v>0</v>
      </c>
      <c r="R20" s="34">
        <f t="shared" si="35"/>
        <v>1</v>
      </c>
      <c r="S20" s="43">
        <f t="shared" si="41"/>
        <v>0</v>
      </c>
      <c r="T20" s="36"/>
      <c r="U20" s="38" t="str">
        <f t="shared" si="37"/>
        <v/>
      </c>
      <c r="V20" s="58"/>
    </row>
    <row r="21" spans="1:22" s="3" customFormat="1" ht="26.85" customHeight="1" x14ac:dyDescent="0.25">
      <c r="A21" s="227">
        <v>19</v>
      </c>
      <c r="B21" s="126"/>
      <c r="C21" s="127"/>
      <c r="D21" s="127"/>
      <c r="E21" s="127"/>
      <c r="F21" s="128"/>
      <c r="G21" s="128"/>
      <c r="H21" s="229">
        <f t="shared" si="17"/>
        <v>0</v>
      </c>
      <c r="I21" s="76">
        <f t="shared" si="28"/>
        <v>0</v>
      </c>
      <c r="J21" s="24">
        <f t="shared" si="29"/>
        <v>0</v>
      </c>
      <c r="K21" s="119">
        <f t="shared" si="30"/>
        <v>1</v>
      </c>
      <c r="L21" s="35">
        <f t="shared" si="38"/>
        <v>0</v>
      </c>
      <c r="M21" s="36"/>
      <c r="N21" s="38" t="str">
        <f t="shared" si="32"/>
        <v/>
      </c>
      <c r="O21" s="54"/>
      <c r="P21" s="37">
        <f t="shared" si="39"/>
        <v>0</v>
      </c>
      <c r="Q21" s="23">
        <f t="shared" si="40"/>
        <v>0</v>
      </c>
      <c r="R21" s="34">
        <f t="shared" si="35"/>
        <v>1</v>
      </c>
      <c r="S21" s="43">
        <f t="shared" si="41"/>
        <v>0</v>
      </c>
      <c r="T21" s="36"/>
      <c r="U21" s="38" t="str">
        <f t="shared" si="37"/>
        <v/>
      </c>
      <c r="V21" s="58"/>
    </row>
    <row r="22" spans="1:22" s="3" customFormat="1" ht="26.85" customHeight="1" x14ac:dyDescent="0.25">
      <c r="A22" s="227">
        <v>20</v>
      </c>
      <c r="B22" s="126"/>
      <c r="C22" s="127"/>
      <c r="D22" s="127"/>
      <c r="E22" s="127"/>
      <c r="F22" s="128"/>
      <c r="G22" s="128"/>
      <c r="H22" s="229">
        <f t="shared" si="17"/>
        <v>0</v>
      </c>
      <c r="I22" s="76">
        <f t="shared" si="28"/>
        <v>0</v>
      </c>
      <c r="J22" s="24">
        <f t="shared" si="29"/>
        <v>0</v>
      </c>
      <c r="K22" s="119">
        <f t="shared" si="30"/>
        <v>1</v>
      </c>
      <c r="L22" s="35">
        <f t="shared" si="38"/>
        <v>0</v>
      </c>
      <c r="M22" s="36"/>
      <c r="N22" s="38" t="str">
        <f t="shared" si="32"/>
        <v/>
      </c>
      <c r="O22" s="54"/>
      <c r="P22" s="37">
        <f t="shared" si="39"/>
        <v>0</v>
      </c>
      <c r="Q22" s="23">
        <f t="shared" si="40"/>
        <v>0</v>
      </c>
      <c r="R22" s="34">
        <f t="shared" si="35"/>
        <v>1</v>
      </c>
      <c r="S22" s="43">
        <f t="shared" si="41"/>
        <v>0</v>
      </c>
      <c r="T22" s="36"/>
      <c r="U22" s="38" t="str">
        <f t="shared" si="37"/>
        <v/>
      </c>
      <c r="V22" s="58"/>
    </row>
    <row r="23" spans="1:22" s="3" customFormat="1" ht="26.85" customHeight="1" x14ac:dyDescent="0.25">
      <c r="A23" s="227">
        <v>21</v>
      </c>
      <c r="B23" s="126"/>
      <c r="C23" s="127"/>
      <c r="D23" s="127"/>
      <c r="E23" s="127"/>
      <c r="F23" s="128"/>
      <c r="G23" s="128"/>
      <c r="H23" s="229">
        <f t="shared" si="17"/>
        <v>0</v>
      </c>
      <c r="I23" s="76">
        <f t="shared" si="28"/>
        <v>0</v>
      </c>
      <c r="J23" s="24">
        <f t="shared" si="29"/>
        <v>0</v>
      </c>
      <c r="K23" s="119">
        <f t="shared" si="30"/>
        <v>1</v>
      </c>
      <c r="L23" s="35">
        <f t="shared" si="38"/>
        <v>0</v>
      </c>
      <c r="M23" s="36"/>
      <c r="N23" s="38" t="str">
        <f t="shared" si="32"/>
        <v/>
      </c>
      <c r="O23" s="54"/>
      <c r="P23" s="37">
        <f t="shared" si="39"/>
        <v>0</v>
      </c>
      <c r="Q23" s="23">
        <f t="shared" si="40"/>
        <v>0</v>
      </c>
      <c r="R23" s="34">
        <f t="shared" si="35"/>
        <v>1</v>
      </c>
      <c r="S23" s="43">
        <f t="shared" si="41"/>
        <v>0</v>
      </c>
      <c r="T23" s="36"/>
      <c r="U23" s="38" t="str">
        <f t="shared" si="37"/>
        <v/>
      </c>
      <c r="V23" s="58"/>
    </row>
    <row r="24" spans="1:22" s="3" customFormat="1" ht="26.85" customHeight="1" x14ac:dyDescent="0.25">
      <c r="A24" s="227">
        <v>22</v>
      </c>
      <c r="B24" s="126"/>
      <c r="C24" s="127"/>
      <c r="D24" s="127"/>
      <c r="E24" s="127"/>
      <c r="F24" s="128"/>
      <c r="G24" s="128"/>
      <c r="H24" s="229">
        <f t="shared" si="17"/>
        <v>0</v>
      </c>
      <c r="I24" s="76">
        <f t="shared" si="28"/>
        <v>0</v>
      </c>
      <c r="J24" s="24">
        <f t="shared" si="29"/>
        <v>0</v>
      </c>
      <c r="K24" s="119">
        <f t="shared" si="30"/>
        <v>1</v>
      </c>
      <c r="L24" s="35">
        <f t="shared" si="38"/>
        <v>0</v>
      </c>
      <c r="M24" s="36"/>
      <c r="N24" s="38" t="str">
        <f t="shared" si="32"/>
        <v/>
      </c>
      <c r="O24" s="54"/>
      <c r="P24" s="37">
        <f t="shared" si="39"/>
        <v>0</v>
      </c>
      <c r="Q24" s="23">
        <f t="shared" si="40"/>
        <v>0</v>
      </c>
      <c r="R24" s="34">
        <f t="shared" si="35"/>
        <v>1</v>
      </c>
      <c r="S24" s="43">
        <f t="shared" si="41"/>
        <v>0</v>
      </c>
      <c r="T24" s="36"/>
      <c r="U24" s="38" t="str">
        <f t="shared" si="37"/>
        <v/>
      </c>
      <c r="V24" s="58"/>
    </row>
    <row r="25" spans="1:22" s="3" customFormat="1" ht="26.85" customHeight="1" x14ac:dyDescent="0.25">
      <c r="A25" s="227">
        <v>23</v>
      </c>
      <c r="B25" s="126"/>
      <c r="C25" s="127"/>
      <c r="D25" s="127"/>
      <c r="E25" s="127"/>
      <c r="F25" s="128"/>
      <c r="G25" s="128"/>
      <c r="H25" s="229">
        <f t="shared" si="17"/>
        <v>0</v>
      </c>
      <c r="I25" s="76">
        <f t="shared" si="28"/>
        <v>0</v>
      </c>
      <c r="J25" s="24">
        <f t="shared" si="29"/>
        <v>0</v>
      </c>
      <c r="K25" s="119">
        <f t="shared" si="30"/>
        <v>1</v>
      </c>
      <c r="L25" s="35">
        <f t="shared" si="38"/>
        <v>0</v>
      </c>
      <c r="M25" s="36"/>
      <c r="N25" s="38" t="str">
        <f t="shared" si="32"/>
        <v/>
      </c>
      <c r="O25" s="54"/>
      <c r="P25" s="37">
        <f t="shared" si="39"/>
        <v>0</v>
      </c>
      <c r="Q25" s="23">
        <f t="shared" si="40"/>
        <v>0</v>
      </c>
      <c r="R25" s="34">
        <f t="shared" si="35"/>
        <v>1</v>
      </c>
      <c r="S25" s="43">
        <f t="shared" si="41"/>
        <v>0</v>
      </c>
      <c r="T25" s="36"/>
      <c r="U25" s="38" t="str">
        <f t="shared" si="37"/>
        <v/>
      </c>
      <c r="V25" s="58"/>
    </row>
    <row r="26" spans="1:22" s="3" customFormat="1" ht="26.85" customHeight="1" x14ac:dyDescent="0.25">
      <c r="A26" s="227">
        <v>24</v>
      </c>
      <c r="B26" s="126"/>
      <c r="C26" s="127"/>
      <c r="D26" s="127"/>
      <c r="E26" s="127"/>
      <c r="F26" s="128"/>
      <c r="G26" s="128"/>
      <c r="H26" s="229">
        <f t="shared" si="17"/>
        <v>0</v>
      </c>
      <c r="I26" s="76">
        <f t="shared" si="28"/>
        <v>0</v>
      </c>
      <c r="J26" s="24">
        <f t="shared" si="29"/>
        <v>0</v>
      </c>
      <c r="K26" s="119">
        <f t="shared" si="30"/>
        <v>1</v>
      </c>
      <c r="L26" s="35">
        <f t="shared" si="38"/>
        <v>0</v>
      </c>
      <c r="M26" s="36"/>
      <c r="N26" s="38" t="str">
        <f t="shared" si="32"/>
        <v/>
      </c>
      <c r="O26" s="54"/>
      <c r="P26" s="37">
        <f t="shared" si="39"/>
        <v>0</v>
      </c>
      <c r="Q26" s="23">
        <f t="shared" si="40"/>
        <v>0</v>
      </c>
      <c r="R26" s="34">
        <f t="shared" si="35"/>
        <v>1</v>
      </c>
      <c r="S26" s="43">
        <f t="shared" si="41"/>
        <v>0</v>
      </c>
      <c r="T26" s="36"/>
      <c r="U26" s="38" t="str">
        <f t="shared" si="37"/>
        <v/>
      </c>
      <c r="V26" s="58"/>
    </row>
    <row r="27" spans="1:22" s="3" customFormat="1" ht="26.85" customHeight="1" x14ac:dyDescent="0.25">
      <c r="A27" s="227">
        <v>25</v>
      </c>
      <c r="B27" s="126"/>
      <c r="C27" s="127"/>
      <c r="D27" s="127"/>
      <c r="E27" s="127"/>
      <c r="F27" s="128"/>
      <c r="G27" s="128"/>
      <c r="H27" s="229">
        <f t="shared" si="17"/>
        <v>0</v>
      </c>
      <c r="I27" s="76">
        <f t="shared" si="28"/>
        <v>0</v>
      </c>
      <c r="J27" s="24">
        <f t="shared" si="29"/>
        <v>0</v>
      </c>
      <c r="K27" s="119">
        <f t="shared" si="30"/>
        <v>1</v>
      </c>
      <c r="L27" s="35">
        <f t="shared" si="38"/>
        <v>0</v>
      </c>
      <c r="M27" s="36"/>
      <c r="N27" s="38" t="str">
        <f t="shared" si="32"/>
        <v/>
      </c>
      <c r="O27" s="54"/>
      <c r="P27" s="37">
        <f t="shared" si="39"/>
        <v>0</v>
      </c>
      <c r="Q27" s="23">
        <f t="shared" si="40"/>
        <v>0</v>
      </c>
      <c r="R27" s="34">
        <f t="shared" si="35"/>
        <v>1</v>
      </c>
      <c r="S27" s="43">
        <f t="shared" si="41"/>
        <v>0</v>
      </c>
      <c r="T27" s="36"/>
      <c r="U27" s="38" t="str">
        <f t="shared" si="37"/>
        <v/>
      </c>
      <c r="V27" s="58"/>
    </row>
    <row r="28" spans="1:22" s="3" customFormat="1" ht="26.85" customHeight="1" x14ac:dyDescent="0.25">
      <c r="A28" s="227">
        <v>26</v>
      </c>
      <c r="B28" s="126"/>
      <c r="C28" s="127"/>
      <c r="D28" s="127"/>
      <c r="E28" s="127"/>
      <c r="F28" s="128"/>
      <c r="G28" s="128"/>
      <c r="H28" s="229">
        <f t="shared" si="17"/>
        <v>0</v>
      </c>
      <c r="I28" s="76">
        <f t="shared" si="28"/>
        <v>0</v>
      </c>
      <c r="J28" s="24">
        <f t="shared" si="29"/>
        <v>0</v>
      </c>
      <c r="K28" s="119">
        <f t="shared" si="30"/>
        <v>1</v>
      </c>
      <c r="L28" s="35">
        <f t="shared" si="38"/>
        <v>0</v>
      </c>
      <c r="M28" s="36"/>
      <c r="N28" s="38" t="str">
        <f t="shared" si="32"/>
        <v/>
      </c>
      <c r="O28" s="54"/>
      <c r="P28" s="37">
        <f t="shared" si="39"/>
        <v>0</v>
      </c>
      <c r="Q28" s="23">
        <f t="shared" si="40"/>
        <v>0</v>
      </c>
      <c r="R28" s="34">
        <f t="shared" si="35"/>
        <v>1</v>
      </c>
      <c r="S28" s="43">
        <f t="shared" si="41"/>
        <v>0</v>
      </c>
      <c r="T28" s="36"/>
      <c r="U28" s="38" t="str">
        <f t="shared" si="37"/>
        <v/>
      </c>
      <c r="V28" s="58"/>
    </row>
    <row r="29" spans="1:22" s="3" customFormat="1" ht="26.85" customHeight="1" x14ac:dyDescent="0.25">
      <c r="A29" s="227">
        <v>27</v>
      </c>
      <c r="B29" s="126"/>
      <c r="C29" s="127"/>
      <c r="D29" s="127"/>
      <c r="E29" s="127"/>
      <c r="F29" s="128"/>
      <c r="G29" s="128"/>
      <c r="H29" s="229">
        <f t="shared" si="17"/>
        <v>0</v>
      </c>
      <c r="I29" s="76">
        <f t="shared" si="28"/>
        <v>0</v>
      </c>
      <c r="J29" s="24">
        <f t="shared" si="29"/>
        <v>0</v>
      </c>
      <c r="K29" s="119">
        <f t="shared" si="30"/>
        <v>1</v>
      </c>
      <c r="L29" s="35">
        <f t="shared" si="38"/>
        <v>0</v>
      </c>
      <c r="M29" s="36"/>
      <c r="N29" s="38" t="str">
        <f t="shared" si="32"/>
        <v/>
      </c>
      <c r="O29" s="54"/>
      <c r="P29" s="37">
        <f t="shared" si="39"/>
        <v>0</v>
      </c>
      <c r="Q29" s="23">
        <f t="shared" si="40"/>
        <v>0</v>
      </c>
      <c r="R29" s="34">
        <f t="shared" si="35"/>
        <v>1</v>
      </c>
      <c r="S29" s="43">
        <f t="shared" si="41"/>
        <v>0</v>
      </c>
      <c r="T29" s="36"/>
      <c r="U29" s="38" t="str">
        <f t="shared" si="37"/>
        <v/>
      </c>
      <c r="V29" s="58"/>
    </row>
    <row r="30" spans="1:22" s="3" customFormat="1" ht="26.85" customHeight="1" x14ac:dyDescent="0.25">
      <c r="A30" s="227">
        <v>28</v>
      </c>
      <c r="B30" s="126"/>
      <c r="C30" s="127"/>
      <c r="D30" s="127"/>
      <c r="E30" s="127"/>
      <c r="F30" s="128"/>
      <c r="G30" s="128"/>
      <c r="H30" s="229">
        <f t="shared" si="17"/>
        <v>0</v>
      </c>
      <c r="I30" s="76">
        <f t="shared" si="28"/>
        <v>0</v>
      </c>
      <c r="J30" s="24">
        <f t="shared" si="29"/>
        <v>0</v>
      </c>
      <c r="K30" s="119">
        <f t="shared" si="30"/>
        <v>1</v>
      </c>
      <c r="L30" s="35">
        <f t="shared" si="38"/>
        <v>0</v>
      </c>
      <c r="M30" s="36"/>
      <c r="N30" s="38" t="str">
        <f t="shared" si="32"/>
        <v/>
      </c>
      <c r="O30" s="54"/>
      <c r="P30" s="37">
        <f t="shared" si="39"/>
        <v>0</v>
      </c>
      <c r="Q30" s="23">
        <f t="shared" si="40"/>
        <v>0</v>
      </c>
      <c r="R30" s="34">
        <f t="shared" si="35"/>
        <v>1</v>
      </c>
      <c r="S30" s="43">
        <f t="shared" si="41"/>
        <v>0</v>
      </c>
      <c r="T30" s="36"/>
      <c r="U30" s="38" t="str">
        <f t="shared" si="37"/>
        <v/>
      </c>
      <c r="V30" s="58"/>
    </row>
    <row r="31" spans="1:22" s="3" customFormat="1" ht="26.85" customHeight="1" x14ac:dyDescent="0.25">
      <c r="A31" s="227">
        <v>29</v>
      </c>
      <c r="B31" s="126"/>
      <c r="C31" s="127"/>
      <c r="D31" s="127"/>
      <c r="E31" s="127"/>
      <c r="F31" s="128"/>
      <c r="G31" s="128"/>
      <c r="H31" s="229">
        <f t="shared" si="17"/>
        <v>0</v>
      </c>
      <c r="I31" s="76">
        <f t="shared" si="28"/>
        <v>0</v>
      </c>
      <c r="J31" s="24">
        <f t="shared" si="29"/>
        <v>0</v>
      </c>
      <c r="K31" s="119">
        <f t="shared" si="30"/>
        <v>1</v>
      </c>
      <c r="L31" s="35">
        <f t="shared" si="38"/>
        <v>0</v>
      </c>
      <c r="M31" s="36"/>
      <c r="N31" s="38" t="str">
        <f t="shared" si="32"/>
        <v/>
      </c>
      <c r="O31" s="54"/>
      <c r="P31" s="37">
        <f t="shared" si="39"/>
        <v>0</v>
      </c>
      <c r="Q31" s="23">
        <f t="shared" si="40"/>
        <v>0</v>
      </c>
      <c r="R31" s="34">
        <f t="shared" si="35"/>
        <v>1</v>
      </c>
      <c r="S31" s="43">
        <f t="shared" si="41"/>
        <v>0</v>
      </c>
      <c r="T31" s="36"/>
      <c r="U31" s="38" t="str">
        <f t="shared" si="37"/>
        <v/>
      </c>
      <c r="V31" s="58"/>
    </row>
    <row r="32" spans="1:22" s="3" customFormat="1" ht="26.85" customHeight="1" x14ac:dyDescent="0.25">
      <c r="A32" s="227">
        <v>30</v>
      </c>
      <c r="B32" s="126"/>
      <c r="C32" s="127"/>
      <c r="D32" s="127"/>
      <c r="E32" s="127"/>
      <c r="F32" s="128"/>
      <c r="G32" s="128"/>
      <c r="H32" s="229">
        <f t="shared" si="17"/>
        <v>0</v>
      </c>
      <c r="I32" s="76">
        <f t="shared" si="28"/>
        <v>0</v>
      </c>
      <c r="J32" s="24">
        <f t="shared" si="29"/>
        <v>0</v>
      </c>
      <c r="K32" s="119">
        <f t="shared" si="30"/>
        <v>1</v>
      </c>
      <c r="L32" s="35">
        <f t="shared" si="38"/>
        <v>0</v>
      </c>
      <c r="M32" s="36"/>
      <c r="N32" s="38" t="str">
        <f t="shared" si="32"/>
        <v/>
      </c>
      <c r="O32" s="54"/>
      <c r="P32" s="37">
        <f t="shared" si="39"/>
        <v>0</v>
      </c>
      <c r="Q32" s="23">
        <f t="shared" si="40"/>
        <v>0</v>
      </c>
      <c r="R32" s="34">
        <f t="shared" si="35"/>
        <v>1</v>
      </c>
      <c r="S32" s="43">
        <f t="shared" si="41"/>
        <v>0</v>
      </c>
      <c r="T32" s="36"/>
      <c r="U32" s="38" t="str">
        <f t="shared" si="37"/>
        <v/>
      </c>
      <c r="V32" s="58"/>
    </row>
    <row r="33" spans="1:22" s="3" customFormat="1" ht="26.85" customHeight="1" x14ac:dyDescent="0.25">
      <c r="A33" s="227">
        <v>31</v>
      </c>
      <c r="B33" s="126"/>
      <c r="C33" s="127"/>
      <c r="D33" s="127"/>
      <c r="E33" s="127"/>
      <c r="F33" s="128"/>
      <c r="G33" s="128"/>
      <c r="H33" s="229">
        <f t="shared" si="17"/>
        <v>0</v>
      </c>
      <c r="I33" s="76">
        <f t="shared" si="28"/>
        <v>0</v>
      </c>
      <c r="J33" s="24">
        <f t="shared" si="29"/>
        <v>0</v>
      </c>
      <c r="K33" s="119">
        <f t="shared" si="30"/>
        <v>1</v>
      </c>
      <c r="L33" s="35">
        <f t="shared" si="38"/>
        <v>0</v>
      </c>
      <c r="M33" s="36"/>
      <c r="N33" s="38" t="str">
        <f t="shared" si="32"/>
        <v/>
      </c>
      <c r="O33" s="54"/>
      <c r="P33" s="37">
        <f t="shared" si="39"/>
        <v>0</v>
      </c>
      <c r="Q33" s="23">
        <f t="shared" si="40"/>
        <v>0</v>
      </c>
      <c r="R33" s="34">
        <f t="shared" si="35"/>
        <v>1</v>
      </c>
      <c r="S33" s="43">
        <f t="shared" si="41"/>
        <v>0</v>
      </c>
      <c r="T33" s="36"/>
      <c r="U33" s="38" t="str">
        <f t="shared" si="37"/>
        <v/>
      </c>
      <c r="V33" s="58"/>
    </row>
    <row r="34" spans="1:22" s="3" customFormat="1" ht="26.85" customHeight="1" x14ac:dyDescent="0.25">
      <c r="A34" s="227">
        <v>32</v>
      </c>
      <c r="B34" s="126"/>
      <c r="C34" s="127"/>
      <c r="D34" s="127"/>
      <c r="E34" s="127"/>
      <c r="F34" s="128"/>
      <c r="G34" s="128"/>
      <c r="H34" s="229">
        <f t="shared" si="17"/>
        <v>0</v>
      </c>
      <c r="I34" s="76">
        <f t="shared" si="28"/>
        <v>0</v>
      </c>
      <c r="J34" s="24">
        <f t="shared" si="29"/>
        <v>0</v>
      </c>
      <c r="K34" s="119">
        <f t="shared" si="30"/>
        <v>1</v>
      </c>
      <c r="L34" s="35">
        <f t="shared" si="38"/>
        <v>0</v>
      </c>
      <c r="M34" s="36"/>
      <c r="N34" s="38" t="str">
        <f t="shared" si="32"/>
        <v/>
      </c>
      <c r="O34" s="54"/>
      <c r="P34" s="37">
        <f t="shared" si="39"/>
        <v>0</v>
      </c>
      <c r="Q34" s="23">
        <f t="shared" si="40"/>
        <v>0</v>
      </c>
      <c r="R34" s="34">
        <f t="shared" si="35"/>
        <v>1</v>
      </c>
      <c r="S34" s="43">
        <f t="shared" si="41"/>
        <v>0</v>
      </c>
      <c r="T34" s="36"/>
      <c r="U34" s="38" t="str">
        <f t="shared" si="37"/>
        <v/>
      </c>
      <c r="V34" s="58"/>
    </row>
    <row r="35" spans="1:22" s="3" customFormat="1" ht="26.85" customHeight="1" x14ac:dyDescent="0.25">
      <c r="A35" s="227">
        <v>33</v>
      </c>
      <c r="B35" s="126"/>
      <c r="C35" s="127"/>
      <c r="D35" s="127"/>
      <c r="E35" s="127"/>
      <c r="F35" s="128"/>
      <c r="G35" s="128"/>
      <c r="H35" s="229">
        <f t="shared" si="17"/>
        <v>0</v>
      </c>
      <c r="I35" s="76">
        <f t="shared" si="28"/>
        <v>0</v>
      </c>
      <c r="J35" s="24">
        <f t="shared" si="29"/>
        <v>0</v>
      </c>
      <c r="K35" s="119">
        <f t="shared" si="30"/>
        <v>1</v>
      </c>
      <c r="L35" s="35">
        <f t="shared" si="38"/>
        <v>0</v>
      </c>
      <c r="M35" s="36"/>
      <c r="N35" s="38" t="str">
        <f t="shared" si="32"/>
        <v/>
      </c>
      <c r="O35" s="54"/>
      <c r="P35" s="37">
        <f t="shared" si="39"/>
        <v>0</v>
      </c>
      <c r="Q35" s="23">
        <f t="shared" si="40"/>
        <v>0</v>
      </c>
      <c r="R35" s="34">
        <f t="shared" si="35"/>
        <v>1</v>
      </c>
      <c r="S35" s="43">
        <f t="shared" si="41"/>
        <v>0</v>
      </c>
      <c r="T35" s="36"/>
      <c r="U35" s="38" t="str">
        <f t="shared" si="37"/>
        <v/>
      </c>
      <c r="V35" s="58"/>
    </row>
    <row r="36" spans="1:22" s="3" customFormat="1" ht="26.85" customHeight="1" x14ac:dyDescent="0.25">
      <c r="A36" s="227">
        <v>34</v>
      </c>
      <c r="B36" s="126"/>
      <c r="C36" s="127"/>
      <c r="D36" s="127"/>
      <c r="E36" s="127"/>
      <c r="F36" s="128"/>
      <c r="G36" s="128"/>
      <c r="H36" s="229">
        <f t="shared" si="17"/>
        <v>0</v>
      </c>
      <c r="I36" s="76">
        <f t="shared" si="28"/>
        <v>0</v>
      </c>
      <c r="J36" s="24">
        <f t="shared" si="29"/>
        <v>0</v>
      </c>
      <c r="K36" s="119">
        <f t="shared" si="30"/>
        <v>1</v>
      </c>
      <c r="L36" s="35">
        <f t="shared" si="38"/>
        <v>0</v>
      </c>
      <c r="M36" s="36"/>
      <c r="N36" s="38" t="str">
        <f t="shared" si="32"/>
        <v/>
      </c>
      <c r="O36" s="54"/>
      <c r="P36" s="37">
        <f t="shared" si="39"/>
        <v>0</v>
      </c>
      <c r="Q36" s="23">
        <f t="shared" si="40"/>
        <v>0</v>
      </c>
      <c r="R36" s="34">
        <f t="shared" si="35"/>
        <v>1</v>
      </c>
      <c r="S36" s="43">
        <f t="shared" si="41"/>
        <v>0</v>
      </c>
      <c r="T36" s="36"/>
      <c r="U36" s="38" t="str">
        <f t="shared" si="37"/>
        <v/>
      </c>
      <c r="V36" s="58"/>
    </row>
    <row r="37" spans="1:22" s="3" customFormat="1" ht="26.85" customHeight="1" x14ac:dyDescent="0.25">
      <c r="A37" s="227">
        <v>35</v>
      </c>
      <c r="B37" s="126"/>
      <c r="C37" s="127"/>
      <c r="D37" s="127"/>
      <c r="E37" s="127"/>
      <c r="F37" s="128"/>
      <c r="G37" s="128"/>
      <c r="H37" s="229">
        <f t="shared" si="17"/>
        <v>0</v>
      </c>
      <c r="I37" s="76">
        <f t="shared" si="28"/>
        <v>0</v>
      </c>
      <c r="J37" s="24">
        <f t="shared" si="29"/>
        <v>0</v>
      </c>
      <c r="K37" s="119">
        <f t="shared" si="30"/>
        <v>1</v>
      </c>
      <c r="L37" s="35">
        <f t="shared" si="38"/>
        <v>0</v>
      </c>
      <c r="M37" s="36"/>
      <c r="N37" s="38" t="str">
        <f t="shared" si="32"/>
        <v/>
      </c>
      <c r="O37" s="54"/>
      <c r="P37" s="37">
        <f t="shared" si="39"/>
        <v>0</v>
      </c>
      <c r="Q37" s="23">
        <f t="shared" si="40"/>
        <v>0</v>
      </c>
      <c r="R37" s="34">
        <f t="shared" si="35"/>
        <v>1</v>
      </c>
      <c r="S37" s="43">
        <f t="shared" si="41"/>
        <v>0</v>
      </c>
      <c r="T37" s="36"/>
      <c r="U37" s="38" t="str">
        <f t="shared" si="37"/>
        <v/>
      </c>
      <c r="V37" s="58"/>
    </row>
    <row r="38" spans="1:22" s="3" customFormat="1" ht="26.85" customHeight="1" x14ac:dyDescent="0.25">
      <c r="A38" s="227">
        <v>36</v>
      </c>
      <c r="B38" s="126"/>
      <c r="C38" s="127"/>
      <c r="D38" s="127"/>
      <c r="E38" s="127"/>
      <c r="F38" s="128"/>
      <c r="G38" s="128"/>
      <c r="H38" s="229">
        <f t="shared" si="17"/>
        <v>0</v>
      </c>
      <c r="I38" s="76">
        <f t="shared" si="28"/>
        <v>0</v>
      </c>
      <c r="J38" s="24">
        <f t="shared" si="29"/>
        <v>0</v>
      </c>
      <c r="K38" s="119">
        <f t="shared" si="30"/>
        <v>1</v>
      </c>
      <c r="L38" s="35">
        <f t="shared" si="38"/>
        <v>0</v>
      </c>
      <c r="M38" s="36"/>
      <c r="N38" s="38" t="str">
        <f t="shared" si="32"/>
        <v/>
      </c>
      <c r="O38" s="54"/>
      <c r="P38" s="37">
        <f t="shared" si="39"/>
        <v>0</v>
      </c>
      <c r="Q38" s="23">
        <f t="shared" si="40"/>
        <v>0</v>
      </c>
      <c r="R38" s="34">
        <f t="shared" si="35"/>
        <v>1</v>
      </c>
      <c r="S38" s="43">
        <f t="shared" si="41"/>
        <v>0</v>
      </c>
      <c r="T38" s="36"/>
      <c r="U38" s="38" t="str">
        <f t="shared" si="37"/>
        <v/>
      </c>
      <c r="V38" s="58"/>
    </row>
    <row r="39" spans="1:22" s="3" customFormat="1" ht="26.85" customHeight="1" x14ac:dyDescent="0.25">
      <c r="A39" s="227">
        <v>37</v>
      </c>
      <c r="B39" s="126"/>
      <c r="C39" s="127"/>
      <c r="D39" s="127"/>
      <c r="E39" s="127"/>
      <c r="F39" s="128"/>
      <c r="G39" s="128"/>
      <c r="H39" s="229">
        <f t="shared" si="17"/>
        <v>0</v>
      </c>
      <c r="I39" s="76">
        <f t="shared" si="28"/>
        <v>0</v>
      </c>
      <c r="J39" s="24">
        <f t="shared" si="29"/>
        <v>0</v>
      </c>
      <c r="K39" s="119">
        <f t="shared" si="30"/>
        <v>1</v>
      </c>
      <c r="L39" s="35">
        <f t="shared" si="38"/>
        <v>0</v>
      </c>
      <c r="M39" s="36"/>
      <c r="N39" s="38" t="str">
        <f t="shared" si="32"/>
        <v/>
      </c>
      <c r="O39" s="54"/>
      <c r="P39" s="37">
        <f t="shared" si="39"/>
        <v>0</v>
      </c>
      <c r="Q39" s="23">
        <f t="shared" si="40"/>
        <v>0</v>
      </c>
      <c r="R39" s="34">
        <f t="shared" si="35"/>
        <v>1</v>
      </c>
      <c r="S39" s="43">
        <f t="shared" si="41"/>
        <v>0</v>
      </c>
      <c r="T39" s="36"/>
      <c r="U39" s="38" t="str">
        <f t="shared" si="37"/>
        <v/>
      </c>
      <c r="V39" s="58"/>
    </row>
    <row r="40" spans="1:22" s="3" customFormat="1" ht="26.85" customHeight="1" x14ac:dyDescent="0.25">
      <c r="A40" s="227">
        <v>38</v>
      </c>
      <c r="B40" s="126"/>
      <c r="C40" s="127"/>
      <c r="D40" s="127"/>
      <c r="E40" s="127"/>
      <c r="F40" s="128"/>
      <c r="G40" s="128"/>
      <c r="H40" s="229">
        <f t="shared" si="17"/>
        <v>0</v>
      </c>
      <c r="I40" s="76">
        <f t="shared" si="28"/>
        <v>0</v>
      </c>
      <c r="J40" s="24">
        <f t="shared" si="29"/>
        <v>0</v>
      </c>
      <c r="K40" s="119">
        <f t="shared" si="30"/>
        <v>1</v>
      </c>
      <c r="L40" s="35">
        <f t="shared" si="38"/>
        <v>0</v>
      </c>
      <c r="M40" s="36"/>
      <c r="N40" s="38" t="str">
        <f t="shared" si="32"/>
        <v/>
      </c>
      <c r="O40" s="54"/>
      <c r="P40" s="37">
        <f t="shared" si="39"/>
        <v>0</v>
      </c>
      <c r="Q40" s="23">
        <f t="shared" si="40"/>
        <v>0</v>
      </c>
      <c r="R40" s="34">
        <f t="shared" si="35"/>
        <v>1</v>
      </c>
      <c r="S40" s="43">
        <f t="shared" si="41"/>
        <v>0</v>
      </c>
      <c r="T40" s="36"/>
      <c r="U40" s="38" t="str">
        <f t="shared" si="37"/>
        <v/>
      </c>
      <c r="V40" s="58"/>
    </row>
    <row r="41" spans="1:22" s="3" customFormat="1" ht="26.85" customHeight="1" x14ac:dyDescent="0.25">
      <c r="A41" s="227">
        <v>39</v>
      </c>
      <c r="B41" s="126"/>
      <c r="C41" s="127"/>
      <c r="D41" s="127"/>
      <c r="E41" s="127"/>
      <c r="F41" s="128"/>
      <c r="G41" s="128"/>
      <c r="H41" s="229">
        <f t="shared" si="17"/>
        <v>0</v>
      </c>
      <c r="I41" s="76">
        <f t="shared" si="28"/>
        <v>0</v>
      </c>
      <c r="J41" s="24">
        <f t="shared" si="29"/>
        <v>0</v>
      </c>
      <c r="K41" s="119">
        <f t="shared" si="30"/>
        <v>1</v>
      </c>
      <c r="L41" s="35">
        <f t="shared" si="38"/>
        <v>0</v>
      </c>
      <c r="M41" s="36"/>
      <c r="N41" s="38" t="str">
        <f t="shared" si="32"/>
        <v/>
      </c>
      <c r="O41" s="54"/>
      <c r="P41" s="37">
        <f t="shared" si="39"/>
        <v>0</v>
      </c>
      <c r="Q41" s="23">
        <f t="shared" si="40"/>
        <v>0</v>
      </c>
      <c r="R41" s="34">
        <f t="shared" si="35"/>
        <v>1</v>
      </c>
      <c r="S41" s="43">
        <f t="shared" si="41"/>
        <v>0</v>
      </c>
      <c r="T41" s="36"/>
      <c r="U41" s="38" t="str">
        <f t="shared" si="37"/>
        <v/>
      </c>
      <c r="V41" s="58"/>
    </row>
    <row r="42" spans="1:22" s="3" customFormat="1" ht="26.85" customHeight="1" x14ac:dyDescent="0.25">
      <c r="A42" s="227">
        <v>40</v>
      </c>
      <c r="B42" s="126"/>
      <c r="C42" s="127"/>
      <c r="D42" s="127"/>
      <c r="E42" s="127"/>
      <c r="F42" s="128"/>
      <c r="G42" s="128"/>
      <c r="H42" s="229">
        <f t="shared" si="17"/>
        <v>0</v>
      </c>
      <c r="I42" s="76">
        <f t="shared" si="28"/>
        <v>0</v>
      </c>
      <c r="J42" s="24">
        <f t="shared" si="29"/>
        <v>0</v>
      </c>
      <c r="K42" s="119">
        <f t="shared" si="30"/>
        <v>1</v>
      </c>
      <c r="L42" s="35">
        <f t="shared" si="38"/>
        <v>0</v>
      </c>
      <c r="M42" s="36"/>
      <c r="N42" s="38" t="str">
        <f t="shared" si="32"/>
        <v/>
      </c>
      <c r="O42" s="54"/>
      <c r="P42" s="37">
        <f t="shared" si="39"/>
        <v>0</v>
      </c>
      <c r="Q42" s="23">
        <f t="shared" si="40"/>
        <v>0</v>
      </c>
      <c r="R42" s="34">
        <f t="shared" si="35"/>
        <v>1</v>
      </c>
      <c r="S42" s="43">
        <f t="shared" si="41"/>
        <v>0</v>
      </c>
      <c r="T42" s="36"/>
      <c r="U42" s="38" t="str">
        <f t="shared" si="37"/>
        <v/>
      </c>
      <c r="V42" s="58"/>
    </row>
    <row r="43" spans="1:22" s="3" customFormat="1" ht="26.85" customHeight="1" x14ac:dyDescent="0.25">
      <c r="A43" s="421"/>
      <c r="B43" s="424" t="s">
        <v>4</v>
      </c>
      <c r="C43" s="422"/>
      <c r="D43" s="422"/>
      <c r="E43" s="422"/>
      <c r="F43" s="423"/>
      <c r="G43" s="423"/>
      <c r="H43" s="414">
        <f>SUM(H3:H42)</f>
        <v>93300</v>
      </c>
      <c r="I43" s="416"/>
      <c r="J43" s="417"/>
      <c r="K43" s="120"/>
      <c r="L43" s="414">
        <f>SUM(L3:L42)</f>
        <v>93300</v>
      </c>
      <c r="M43" s="79"/>
      <c r="N43" s="418"/>
      <c r="O43" s="54"/>
      <c r="P43" s="419"/>
      <c r="Q43" s="420"/>
      <c r="R43" s="78"/>
      <c r="S43" s="414">
        <f>SUM(S3:S42)</f>
        <v>93300</v>
      </c>
      <c r="T43" s="79"/>
      <c r="U43" s="418"/>
      <c r="V43" s="58"/>
    </row>
    <row r="44" spans="1:22" s="3" customFormat="1" ht="26.85" customHeight="1" x14ac:dyDescent="0.25">
      <c r="A44" s="421"/>
      <c r="B44" s="424" t="s">
        <v>213</v>
      </c>
      <c r="C44" s="425">
        <f>INDEX('ראשי-פרטים כלליים וריכוז הוצאות'!$U$108:$U$159,A70)</f>
        <v>0</v>
      </c>
      <c r="D44" s="422"/>
      <c r="E44" s="422"/>
      <c r="F44" s="423"/>
      <c r="G44" s="423"/>
      <c r="H44" s="414">
        <f>C44*H43</f>
        <v>0</v>
      </c>
      <c r="I44" s="416"/>
      <c r="J44" s="417"/>
      <c r="K44" s="120"/>
      <c r="L44" s="415">
        <f>L43*C44</f>
        <v>0</v>
      </c>
      <c r="M44" s="79"/>
      <c r="N44" s="418"/>
      <c r="O44" s="54"/>
      <c r="P44" s="419"/>
      <c r="Q44" s="420"/>
      <c r="R44" s="78"/>
      <c r="S44" s="80">
        <f>S43*C44</f>
        <v>0</v>
      </c>
      <c r="T44" s="79"/>
      <c r="U44" s="418"/>
      <c r="V44" s="58"/>
    </row>
    <row r="45" spans="1:22" s="3" customFormat="1" ht="25.5" customHeight="1" thickBot="1" x14ac:dyDescent="0.3">
      <c r="A45" s="236"/>
      <c r="B45" s="237" t="s">
        <v>4</v>
      </c>
      <c r="C45" s="230"/>
      <c r="D45" s="230"/>
      <c r="E45" s="230"/>
      <c r="F45" s="230"/>
      <c r="G45" s="230"/>
      <c r="H45" s="230">
        <f>SUM(H43:H44)</f>
        <v>93300</v>
      </c>
      <c r="I45" s="77"/>
      <c r="J45" s="39"/>
      <c r="K45" s="39"/>
      <c r="L45" s="39">
        <f>SUM(L43:L44)</f>
        <v>93300</v>
      </c>
      <c r="M45" s="40"/>
      <c r="N45" s="41"/>
      <c r="O45" s="55"/>
      <c r="P45" s="45"/>
      <c r="Q45" s="44"/>
      <c r="R45" s="44"/>
      <c r="S45" s="44">
        <f>SUM(S43:S44)</f>
        <v>93300</v>
      </c>
      <c r="T45" s="46"/>
      <c r="U45" s="47"/>
      <c r="V45" s="59"/>
    </row>
    <row r="47" spans="1:22" x14ac:dyDescent="0.25"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</row>
    <row r="48" spans="1:22" x14ac:dyDescent="0.25">
      <c r="N48" s="17"/>
      <c r="O48" s="16"/>
      <c r="U48" s="17"/>
    </row>
    <row r="49" spans="1:21" x14ac:dyDescent="0.25">
      <c r="O49" s="16"/>
    </row>
    <row r="50" spans="1:21" ht="30.6" customHeight="1" x14ac:dyDescent="0.25">
      <c r="A50" s="643" t="s">
        <v>84</v>
      </c>
      <c r="B50" s="643"/>
      <c r="M50" s="643" t="s">
        <v>82</v>
      </c>
      <c r="N50" s="643"/>
      <c r="T50" s="643" t="s">
        <v>82</v>
      </c>
      <c r="U50" s="643"/>
    </row>
    <row r="51" spans="1:21" ht="25.5" customHeight="1" x14ac:dyDescent="0.25">
      <c r="A51" s="28" t="s">
        <v>43</v>
      </c>
      <c r="B51" s="19" t="s">
        <v>8</v>
      </c>
      <c r="M51" s="18" t="s">
        <v>55</v>
      </c>
      <c r="N51" s="19" t="s">
        <v>56</v>
      </c>
      <c r="O51" s="16"/>
      <c r="T51" s="18" t="s">
        <v>55</v>
      </c>
      <c r="U51" s="19" t="s">
        <v>56</v>
      </c>
    </row>
    <row r="52" spans="1:21" ht="26.85" customHeight="1" x14ac:dyDescent="0.25">
      <c r="A52" s="20">
        <v>1</v>
      </c>
      <c r="B52" s="21" t="s">
        <v>44</v>
      </c>
      <c r="M52" s="20">
        <v>1</v>
      </c>
      <c r="N52" s="29" t="s">
        <v>53</v>
      </c>
      <c r="O52" s="16"/>
      <c r="T52" s="20">
        <v>1</v>
      </c>
      <c r="U52" s="29" t="s">
        <v>53</v>
      </c>
    </row>
    <row r="53" spans="1:21" ht="26.85" customHeight="1" x14ac:dyDescent="0.25">
      <c r="A53" s="20">
        <v>2</v>
      </c>
      <c r="B53" s="20" t="s">
        <v>45</v>
      </c>
      <c r="M53" s="20">
        <v>2</v>
      </c>
      <c r="N53" s="29" t="s">
        <v>52</v>
      </c>
      <c r="O53" s="16"/>
      <c r="T53" s="20">
        <v>2</v>
      </c>
      <c r="U53" s="29" t="s">
        <v>52</v>
      </c>
    </row>
    <row r="54" spans="1:21" ht="26.85" customHeight="1" x14ac:dyDescent="0.25">
      <c r="A54" s="20">
        <v>3</v>
      </c>
      <c r="B54" s="21" t="s">
        <v>46</v>
      </c>
      <c r="M54" s="20">
        <v>3</v>
      </c>
      <c r="N54" s="29" t="s">
        <v>51</v>
      </c>
      <c r="O54" s="16"/>
      <c r="T54" s="20">
        <v>3</v>
      </c>
      <c r="U54" s="29" t="s">
        <v>51</v>
      </c>
    </row>
    <row r="55" spans="1:21" ht="26.85" customHeight="1" x14ac:dyDescent="0.25">
      <c r="A55" s="20">
        <v>4</v>
      </c>
      <c r="B55" s="21" t="s">
        <v>47</v>
      </c>
      <c r="M55" s="20">
        <v>4</v>
      </c>
      <c r="N55" s="29" t="s">
        <v>54</v>
      </c>
      <c r="O55" s="16"/>
      <c r="T55" s="20">
        <v>4</v>
      </c>
      <c r="U55" s="29" t="s">
        <v>54</v>
      </c>
    </row>
    <row r="56" spans="1:21" ht="26.85" customHeight="1" x14ac:dyDescent="0.25">
      <c r="M56" s="20">
        <v>5</v>
      </c>
      <c r="N56" s="29" t="s">
        <v>86</v>
      </c>
      <c r="O56" s="16"/>
      <c r="T56" s="20">
        <v>5</v>
      </c>
      <c r="U56" s="29" t="s">
        <v>86</v>
      </c>
    </row>
    <row r="57" spans="1:21" ht="25.5" customHeight="1" x14ac:dyDescent="0.25">
      <c r="M57" s="20">
        <v>6</v>
      </c>
      <c r="N57" s="29" t="s">
        <v>15</v>
      </c>
      <c r="O57" s="16"/>
      <c r="T57" s="20">
        <v>6</v>
      </c>
      <c r="U57" s="29" t="s">
        <v>15</v>
      </c>
    </row>
    <row r="58" spans="1:21" x14ac:dyDescent="0.25">
      <c r="O58" s="16"/>
    </row>
    <row r="59" spans="1:21" x14ac:dyDescent="0.25">
      <c r="O59" s="16"/>
    </row>
    <row r="60" spans="1:21" x14ac:dyDescent="0.25">
      <c r="O60" s="16"/>
    </row>
    <row r="61" spans="1:21" hidden="1" x14ac:dyDescent="0.25">
      <c r="O61" s="16"/>
    </row>
    <row r="62" spans="1:21" s="178" customFormat="1" hidden="1" x14ac:dyDescent="0.25">
      <c r="O62" s="181"/>
    </row>
    <row r="63" spans="1:21" s="178" customFormat="1" hidden="1" x14ac:dyDescent="0.25"/>
    <row r="64" spans="1:21" s="178" customFormat="1" hidden="1" x14ac:dyDescent="0.25"/>
    <row r="65" spans="1:1" s="178" customFormat="1" hidden="1" x14ac:dyDescent="0.25"/>
    <row r="66" spans="1:1" s="178" customFormat="1" hidden="1" x14ac:dyDescent="0.25"/>
    <row r="67" spans="1:1" s="178" customFormat="1" hidden="1" x14ac:dyDescent="0.25"/>
    <row r="68" spans="1:1" s="178" customFormat="1" hidden="1" x14ac:dyDescent="0.25"/>
    <row r="69" spans="1:1" s="178" customFormat="1" hidden="1" x14ac:dyDescent="0.25"/>
    <row r="70" spans="1:1" s="178" customFormat="1" hidden="1" x14ac:dyDescent="0.25">
      <c r="A70" s="182">
        <f>+'ראשי-פרטים כלליים וריכוז הוצאות'!$C$108</f>
        <v>4</v>
      </c>
    </row>
    <row r="71" spans="1:1" s="178" customFormat="1" hidden="1" x14ac:dyDescent="0.25">
      <c r="A71" s="182">
        <f>INDEX('ראשי-פרטים כלליים וריכוז הוצאות'!$I$108:$I$159,A70)</f>
        <v>1</v>
      </c>
    </row>
    <row r="72" spans="1:1" s="178" customFormat="1" hidden="1" x14ac:dyDescent="0.25"/>
    <row r="73" spans="1:1" hidden="1" x14ac:dyDescent="0.25"/>
  </sheetData>
  <sheetProtection algorithmName="SHA-512" hashValue="++DeKkO5Lv3EUZB8lMdQiwCJIte53zofe+Dj1OZylO86uOj2JRrVkLc5b2lRW2YfUhaqlV99S1cgcPO4qirXBQ==" saltValue="0TCeHj7itvLb/CRYSpB47A==" spinCount="100000" sheet="1" objects="1" scenarios="1"/>
  <customSheetViews>
    <customSheetView guid="{0C0A7354-1E68-4AF0-8238-6CB67405E9AA}">
      <selection activeCell="B10" sqref="B10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L1:M1"/>
    <mergeCell ref="T50:U50"/>
    <mergeCell ref="A50:B50"/>
    <mergeCell ref="M50:N50"/>
    <mergeCell ref="A1:C1"/>
    <mergeCell ref="S1:T1"/>
    <mergeCell ref="I1:K1"/>
    <mergeCell ref="P1:R1"/>
  </mergeCells>
  <conditionalFormatting sqref="I3:J44">
    <cfRule type="cellIs" dxfId="96" priority="5" stopIfTrue="1" operator="notEqual">
      <formula>D3</formula>
    </cfRule>
  </conditionalFormatting>
  <conditionalFormatting sqref="P3:Q44">
    <cfRule type="cellIs" dxfId="95" priority="6" stopIfTrue="1" operator="notEqual">
      <formula>I3</formula>
    </cfRule>
  </conditionalFormatting>
  <conditionalFormatting sqref="L3:L44">
    <cfRule type="cellIs" dxfId="94" priority="7" stopIfTrue="1" operator="notEqual">
      <formula>H3</formula>
    </cfRule>
  </conditionalFormatting>
  <conditionalFormatting sqref="K3:K44 R3:R44">
    <cfRule type="cellIs" dxfId="93" priority="8" stopIfTrue="1" operator="notEqual">
      <formula>1-$N$1</formula>
    </cfRule>
  </conditionalFormatting>
  <conditionalFormatting sqref="A70">
    <cfRule type="expression" dxfId="92" priority="4" stopIfTrue="1">
      <formula>OR($A$70=1,$A$70=3,$A$70=5,$A$70=6)</formula>
    </cfRule>
  </conditionalFormatting>
  <conditionalFormatting sqref="A72:XFD1048576 B71:XFD71 A1:XFD70">
    <cfRule type="expression" dxfId="91" priority="3">
      <formula>$A$71=0</formula>
    </cfRule>
  </conditionalFormatting>
  <conditionalFormatting sqref="A71">
    <cfRule type="expression" dxfId="90" priority="2" stopIfTrue="1">
      <formula>OR($A$70=1,$A$70=3,$A$70=5,$A$70=6)</formula>
    </cfRule>
  </conditionalFormatting>
  <conditionalFormatting sqref="A71">
    <cfRule type="expression" dxfId="89" priority="1">
      <formula>$A$71=0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 L44" xr:uid="{00000000-0002-0000-03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4 M3:M44" xr:uid="{00000000-0002-0000-0300-000001000000}">
      <formula1>$M$52:$M$57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4 G43:G44" xr:uid="{00000000-0002-0000-0300-000002000000}">
      <formula1>$B$52:$B$55</formula1>
    </dataValidation>
    <dataValidation type="decimal" allowBlank="1" showInputMessage="1" showErrorMessage="1" error="נא להזין הסכום בש&quot;ח באופן תקין" sqref="D3:D44" xr:uid="{00000000-0002-0000-03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4" xr:uid="{00000000-0002-0000-03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300-000005000000}"/>
  </dataValidations>
  <printOptions horizontalCentered="1" verticalCentered="1"/>
  <pageMargins left="0.31496062992126" right="0.15748031496063" top="0.39370078740157499" bottom="0.47244094488188998" header="0.31496062992126" footer="0.23622047244094499"/>
  <pageSetup paperSize="9" scale="52" orientation="portrait" r:id="rId1"/>
  <headerFooter alignWithMargins="0">
    <oddFooter>&amp;Cעמוד &amp;P מתוך &amp;N</oddFooter>
  </headerFooter>
  <cellWatches>
    <cellWatch r="C12"/>
  </cellWatche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>
    <tabColor rgb="FFA1C0DD"/>
  </sheetPr>
  <dimension ref="A1:V85"/>
  <sheetViews>
    <sheetView showGridLines="0" rightToLeft="1" zoomScaleNormal="10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Y16" sqref="Y16"/>
    </sheetView>
  </sheetViews>
  <sheetFormatPr defaultRowHeight="13.2" outlineLevelCol="1" x14ac:dyDescent="0.25"/>
  <cols>
    <col min="6" max="6" width="11.77734375" bestFit="1" customWidth="1"/>
    <col min="7" max="7" width="24.77734375" customWidth="1"/>
    <col min="9" max="14" width="9.21875" hidden="1" customWidth="1" outlineLevel="1"/>
    <col min="15" max="15" width="9.21875" customWidth="1" collapsed="1"/>
    <col min="16" max="21" width="9.21875" hidden="1" customWidth="1" outlineLevel="1"/>
    <col min="22" max="22" width="13.21875" customWidth="1" collapsed="1"/>
  </cols>
  <sheetData>
    <row r="1" spans="1:22" ht="60.75" customHeight="1" thickBot="1" x14ac:dyDescent="0.35">
      <c r="A1" s="644" t="s">
        <v>180</v>
      </c>
      <c r="B1" s="645"/>
      <c r="C1" s="645"/>
      <c r="D1" s="275"/>
      <c r="E1" s="265"/>
      <c r="F1" s="248"/>
      <c r="G1" s="248"/>
      <c r="H1" s="276"/>
      <c r="I1" s="648" t="s">
        <v>177</v>
      </c>
      <c r="J1" s="649"/>
      <c r="K1" s="650"/>
      <c r="L1" s="641" t="s">
        <v>121</v>
      </c>
      <c r="M1" s="642"/>
      <c r="N1" s="117"/>
      <c r="O1" s="164" t="s">
        <v>59</v>
      </c>
      <c r="P1" s="651" t="s">
        <v>188</v>
      </c>
      <c r="Q1" s="652"/>
      <c r="R1" s="653"/>
      <c r="S1" s="646" t="s">
        <v>87</v>
      </c>
      <c r="T1" s="647"/>
      <c r="U1" s="50"/>
      <c r="V1" s="163" t="s">
        <v>172</v>
      </c>
    </row>
    <row r="2" spans="1:22" ht="52.8" x14ac:dyDescent="0.25">
      <c r="A2" s="222" t="s">
        <v>178</v>
      </c>
      <c r="B2" s="223" t="s">
        <v>66</v>
      </c>
      <c r="C2" s="277" t="s">
        <v>179</v>
      </c>
      <c r="D2" s="277" t="s">
        <v>48</v>
      </c>
      <c r="E2" s="277" t="s">
        <v>49</v>
      </c>
      <c r="F2" s="277" t="s">
        <v>83</v>
      </c>
      <c r="G2" s="277" t="s">
        <v>249</v>
      </c>
      <c r="H2" s="278" t="s">
        <v>50</v>
      </c>
      <c r="I2" s="75" t="s">
        <v>57</v>
      </c>
      <c r="J2" s="27" t="s">
        <v>49</v>
      </c>
      <c r="K2" s="27" t="s">
        <v>60</v>
      </c>
      <c r="L2" s="27" t="s">
        <v>58</v>
      </c>
      <c r="M2" s="27" t="s">
        <v>127</v>
      </c>
      <c r="N2" s="48" t="s">
        <v>18</v>
      </c>
      <c r="O2" s="53"/>
      <c r="P2" s="51" t="s">
        <v>57</v>
      </c>
      <c r="Q2" s="42" t="s">
        <v>49</v>
      </c>
      <c r="R2" s="42" t="s">
        <v>60</v>
      </c>
      <c r="S2" s="42" t="s">
        <v>85</v>
      </c>
      <c r="T2" s="42" t="s">
        <v>81</v>
      </c>
      <c r="U2" s="49" t="s">
        <v>18</v>
      </c>
      <c r="V2" s="57"/>
    </row>
    <row r="3" spans="1:22" x14ac:dyDescent="0.25">
      <c r="A3" s="228">
        <v>1</v>
      </c>
      <c r="B3" s="143"/>
      <c r="C3" s="165"/>
      <c r="D3" s="166"/>
      <c r="E3" s="166"/>
      <c r="F3" s="145"/>
      <c r="G3" s="145"/>
      <c r="H3" s="231">
        <f t="shared" ref="H3" si="0">E3*D3</f>
        <v>0</v>
      </c>
      <c r="I3" s="76">
        <v>200</v>
      </c>
      <c r="J3" s="24">
        <v>1</v>
      </c>
      <c r="K3" s="119">
        <f t="shared" ref="K3" si="1">IF($N$1&gt;0,1-$N$1,100%)</f>
        <v>1</v>
      </c>
      <c r="L3" s="35">
        <f>I3*J3*K3</f>
        <v>200</v>
      </c>
      <c r="M3" s="36"/>
      <c r="N3" s="38" t="str">
        <f t="shared" ref="N3" si="2">IF(M3&gt;0,(VLOOKUP(M3,$M$50:$N$55,2,0)),"")</f>
        <v/>
      </c>
      <c r="O3" s="54"/>
      <c r="P3" s="37">
        <f>I3</f>
        <v>200</v>
      </c>
      <c r="Q3" s="23">
        <f>J3</f>
        <v>1</v>
      </c>
      <c r="R3" s="34">
        <f t="shared" ref="R3" si="3">IF($U$1&gt;0,((1-$U$1)*(1-$N$1)),K3)</f>
        <v>1</v>
      </c>
      <c r="S3" s="43">
        <f>P3*Q3*R3</f>
        <v>200</v>
      </c>
      <c r="T3" s="36"/>
      <c r="U3" s="38" t="str">
        <f t="shared" ref="U3" si="4">IF(T3&gt;0,(VLOOKUP(T3,$M$50:$N$55,2,0)),"")</f>
        <v/>
      </c>
      <c r="V3" s="58"/>
    </row>
    <row r="4" spans="1:22" x14ac:dyDescent="0.25">
      <c r="A4" s="228">
        <v>2</v>
      </c>
      <c r="B4" s="143"/>
      <c r="C4" s="166"/>
      <c r="D4" s="166"/>
      <c r="E4" s="166"/>
      <c r="F4" s="145"/>
      <c r="G4" s="145"/>
      <c r="H4" s="231">
        <f t="shared" ref="H4:H42" si="5">E4*D4</f>
        <v>0</v>
      </c>
      <c r="I4" s="76">
        <f t="shared" ref="I4" si="6">D4</f>
        <v>0</v>
      </c>
      <c r="J4" s="24">
        <f t="shared" ref="J4" si="7">E4</f>
        <v>0</v>
      </c>
      <c r="K4" s="119">
        <f t="shared" ref="K4" si="8">IF($N$1&gt;0,1-$N$1,100%)</f>
        <v>1</v>
      </c>
      <c r="L4" s="35">
        <f t="shared" ref="L4" si="9">I4*J4*K4</f>
        <v>0</v>
      </c>
      <c r="M4" s="36"/>
      <c r="N4" s="38" t="str">
        <f t="shared" ref="N4" si="10">IF(M4&gt;0,(VLOOKUP(M4,$M$50:$N$55,2,0)),"")</f>
        <v/>
      </c>
      <c r="O4" s="54"/>
      <c r="P4" s="37">
        <f t="shared" ref="P4" si="11">I4</f>
        <v>0</v>
      </c>
      <c r="Q4" s="23">
        <f t="shared" ref="Q4" si="12">J4</f>
        <v>0</v>
      </c>
      <c r="R4" s="34">
        <f t="shared" ref="R4" si="13">IF($U$1&gt;0,((1-$U$1)*(1-$N$1)),K4)</f>
        <v>1</v>
      </c>
      <c r="S4" s="43">
        <f t="shared" ref="S4" si="14">P4*Q4*R4</f>
        <v>0</v>
      </c>
      <c r="T4" s="36"/>
      <c r="U4" s="38" t="str">
        <f t="shared" ref="U4" si="15">IF(T4&gt;0,(VLOOKUP(T4,$M$50:$N$55,2,0)),"")</f>
        <v/>
      </c>
      <c r="V4" s="58"/>
    </row>
    <row r="5" spans="1:22" x14ac:dyDescent="0.25">
      <c r="A5" s="228">
        <v>3</v>
      </c>
      <c r="B5" s="143"/>
      <c r="C5" s="166"/>
      <c r="D5" s="166"/>
      <c r="E5" s="166"/>
      <c r="F5" s="145"/>
      <c r="G5" s="145"/>
      <c r="H5" s="231">
        <f t="shared" si="5"/>
        <v>0</v>
      </c>
      <c r="I5" s="76">
        <f t="shared" ref="I5:I42" si="16">D5</f>
        <v>0</v>
      </c>
      <c r="J5" s="24">
        <f t="shared" ref="J5:J42" si="17">E5</f>
        <v>0</v>
      </c>
      <c r="K5" s="119">
        <f t="shared" ref="K5" si="18">IF($N$1&gt;0,1-$N$1,100%)</f>
        <v>1</v>
      </c>
      <c r="L5" s="35">
        <f t="shared" ref="L5" si="19">I5*J5*K5</f>
        <v>0</v>
      </c>
      <c r="M5" s="36"/>
      <c r="N5" s="38" t="str">
        <f t="shared" ref="N5" si="20">IF(M5&gt;0,(VLOOKUP(M5,$M$50:$N$55,2,0)),"")</f>
        <v/>
      </c>
      <c r="O5" s="54"/>
      <c r="P5" s="37">
        <f t="shared" ref="P5" si="21">I5</f>
        <v>0</v>
      </c>
      <c r="Q5" s="23">
        <f t="shared" ref="Q5" si="22">J5</f>
        <v>0</v>
      </c>
      <c r="R5" s="34">
        <f t="shared" ref="R5" si="23">IF($U$1&gt;0,((1-$U$1)*(1-$N$1)),K5)</f>
        <v>1</v>
      </c>
      <c r="S5" s="43">
        <f t="shared" ref="S5" si="24">P5*Q5*R5</f>
        <v>0</v>
      </c>
      <c r="T5" s="36"/>
      <c r="U5" s="38" t="str">
        <f t="shared" ref="U5" si="25">IF(T5&gt;0,(VLOOKUP(T5,$M$50:$N$55,2,0)),"")</f>
        <v/>
      </c>
      <c r="V5" s="58"/>
    </row>
    <row r="6" spans="1:22" x14ac:dyDescent="0.25">
      <c r="A6" s="228">
        <v>4</v>
      </c>
      <c r="B6" s="143"/>
      <c r="C6" s="166"/>
      <c r="D6" s="166"/>
      <c r="E6" s="166"/>
      <c r="F6" s="145"/>
      <c r="G6" s="145"/>
      <c r="H6" s="231">
        <f t="shared" si="5"/>
        <v>0</v>
      </c>
      <c r="I6" s="76">
        <f t="shared" si="16"/>
        <v>0</v>
      </c>
      <c r="J6" s="24">
        <f t="shared" si="17"/>
        <v>0</v>
      </c>
      <c r="K6" s="119">
        <f t="shared" ref="K6:K42" si="26">IF($N$1&gt;0,1-$N$1,100%)</f>
        <v>1</v>
      </c>
      <c r="L6" s="35">
        <f t="shared" ref="L6" si="27">I6*J6*K6</f>
        <v>0</v>
      </c>
      <c r="M6" s="36"/>
      <c r="N6" s="38" t="str">
        <f t="shared" ref="N6:N42" si="28">IF(M6&gt;0,(VLOOKUP(M6,$M$50:$N$55,2,0)),"")</f>
        <v/>
      </c>
      <c r="O6" s="54"/>
      <c r="P6" s="37">
        <f t="shared" ref="P6:P42" si="29">I6</f>
        <v>0</v>
      </c>
      <c r="Q6" s="23">
        <f t="shared" ref="Q6:Q42" si="30">J6</f>
        <v>0</v>
      </c>
      <c r="R6" s="34">
        <f t="shared" ref="R6:R42" si="31">IF($U$1&gt;0,((1-$U$1)*(1-$N$1)),K6)</f>
        <v>1</v>
      </c>
      <c r="S6" s="43">
        <f t="shared" ref="S6" si="32">P6*Q6*R6</f>
        <v>0</v>
      </c>
      <c r="T6" s="36"/>
      <c r="U6" s="38" t="str">
        <f t="shared" ref="U6:U42" si="33">IF(T6&gt;0,(VLOOKUP(T6,$M$50:$N$55,2,0)),"")</f>
        <v/>
      </c>
      <c r="V6" s="58"/>
    </row>
    <row r="7" spans="1:22" x14ac:dyDescent="0.25">
      <c r="A7" s="228">
        <v>5</v>
      </c>
      <c r="B7" s="143"/>
      <c r="C7" s="166"/>
      <c r="D7" s="166"/>
      <c r="E7" s="166"/>
      <c r="F7" s="145"/>
      <c r="G7" s="145"/>
      <c r="H7" s="231">
        <f t="shared" si="5"/>
        <v>0</v>
      </c>
      <c r="I7" s="76">
        <f t="shared" si="16"/>
        <v>0</v>
      </c>
      <c r="J7" s="24">
        <f t="shared" si="17"/>
        <v>0</v>
      </c>
      <c r="K7" s="119">
        <f t="shared" si="26"/>
        <v>1</v>
      </c>
      <c r="L7" s="35">
        <f t="shared" ref="L7:L20" si="34">I7*J7*K7</f>
        <v>0</v>
      </c>
      <c r="M7" s="36"/>
      <c r="N7" s="38" t="str">
        <f t="shared" si="28"/>
        <v/>
      </c>
      <c r="O7" s="54"/>
      <c r="P7" s="37">
        <f t="shared" si="29"/>
        <v>0</v>
      </c>
      <c r="Q7" s="23">
        <f t="shared" si="30"/>
        <v>0</v>
      </c>
      <c r="R7" s="34">
        <f t="shared" si="31"/>
        <v>1</v>
      </c>
      <c r="S7" s="43">
        <f t="shared" ref="S7:S42" si="35">P7*Q7*R7</f>
        <v>0</v>
      </c>
      <c r="T7" s="36"/>
      <c r="U7" s="38" t="str">
        <f t="shared" si="33"/>
        <v/>
      </c>
      <c r="V7" s="58"/>
    </row>
    <row r="8" spans="1:22" x14ac:dyDescent="0.25">
      <c r="A8" s="228">
        <v>6</v>
      </c>
      <c r="B8" s="143"/>
      <c r="C8" s="166"/>
      <c r="D8" s="166"/>
      <c r="E8" s="166"/>
      <c r="F8" s="145"/>
      <c r="G8" s="145"/>
      <c r="H8" s="231">
        <f t="shared" si="5"/>
        <v>0</v>
      </c>
      <c r="I8" s="76">
        <f t="shared" si="16"/>
        <v>0</v>
      </c>
      <c r="J8" s="24">
        <f t="shared" si="17"/>
        <v>0</v>
      </c>
      <c r="K8" s="119">
        <f t="shared" si="26"/>
        <v>1</v>
      </c>
      <c r="L8" s="35">
        <f t="shared" si="34"/>
        <v>0</v>
      </c>
      <c r="M8" s="36"/>
      <c r="N8" s="38" t="str">
        <f t="shared" si="28"/>
        <v/>
      </c>
      <c r="O8" s="54"/>
      <c r="P8" s="37">
        <f t="shared" si="29"/>
        <v>0</v>
      </c>
      <c r="Q8" s="23">
        <f t="shared" si="30"/>
        <v>0</v>
      </c>
      <c r="R8" s="34">
        <f t="shared" si="31"/>
        <v>1</v>
      </c>
      <c r="S8" s="43">
        <f t="shared" si="35"/>
        <v>0</v>
      </c>
      <c r="T8" s="36"/>
      <c r="U8" s="38" t="str">
        <f t="shared" si="33"/>
        <v/>
      </c>
      <c r="V8" s="58"/>
    </row>
    <row r="9" spans="1:22" x14ac:dyDescent="0.25">
      <c r="A9" s="228">
        <v>7</v>
      </c>
      <c r="B9" s="143"/>
      <c r="C9" s="166"/>
      <c r="D9" s="166"/>
      <c r="E9" s="166"/>
      <c r="F9" s="145"/>
      <c r="G9" s="145"/>
      <c r="H9" s="231">
        <f t="shared" si="5"/>
        <v>0</v>
      </c>
      <c r="I9" s="76">
        <f t="shared" si="16"/>
        <v>0</v>
      </c>
      <c r="J9" s="24">
        <f t="shared" si="17"/>
        <v>0</v>
      </c>
      <c r="K9" s="119">
        <f t="shared" si="26"/>
        <v>1</v>
      </c>
      <c r="L9" s="35">
        <f t="shared" si="34"/>
        <v>0</v>
      </c>
      <c r="M9" s="36"/>
      <c r="N9" s="38" t="str">
        <f t="shared" si="28"/>
        <v/>
      </c>
      <c r="O9" s="54"/>
      <c r="P9" s="37">
        <f t="shared" si="29"/>
        <v>0</v>
      </c>
      <c r="Q9" s="23">
        <f t="shared" si="30"/>
        <v>0</v>
      </c>
      <c r="R9" s="34">
        <f t="shared" si="31"/>
        <v>1</v>
      </c>
      <c r="S9" s="43">
        <f t="shared" si="35"/>
        <v>0</v>
      </c>
      <c r="T9" s="36"/>
      <c r="U9" s="38" t="str">
        <f t="shared" si="33"/>
        <v/>
      </c>
      <c r="V9" s="58"/>
    </row>
    <row r="10" spans="1:22" x14ac:dyDescent="0.25">
      <c r="A10" s="228">
        <v>8</v>
      </c>
      <c r="B10" s="143"/>
      <c r="C10" s="166"/>
      <c r="D10" s="166"/>
      <c r="E10" s="166"/>
      <c r="F10" s="145"/>
      <c r="G10" s="145"/>
      <c r="H10" s="231">
        <f t="shared" si="5"/>
        <v>0</v>
      </c>
      <c r="I10" s="76">
        <f t="shared" si="16"/>
        <v>0</v>
      </c>
      <c r="J10" s="24">
        <f t="shared" si="17"/>
        <v>0</v>
      </c>
      <c r="K10" s="119">
        <f t="shared" si="26"/>
        <v>1</v>
      </c>
      <c r="L10" s="35">
        <f t="shared" si="34"/>
        <v>0</v>
      </c>
      <c r="M10" s="36"/>
      <c r="N10" s="38" t="str">
        <f t="shared" si="28"/>
        <v/>
      </c>
      <c r="O10" s="54"/>
      <c r="P10" s="37">
        <f t="shared" si="29"/>
        <v>0</v>
      </c>
      <c r="Q10" s="23">
        <f t="shared" si="30"/>
        <v>0</v>
      </c>
      <c r="R10" s="34">
        <f t="shared" si="31"/>
        <v>1</v>
      </c>
      <c r="S10" s="43">
        <f t="shared" si="35"/>
        <v>0</v>
      </c>
      <c r="T10" s="36"/>
      <c r="U10" s="38" t="str">
        <f t="shared" si="33"/>
        <v/>
      </c>
      <c r="V10" s="58"/>
    </row>
    <row r="11" spans="1:22" x14ac:dyDescent="0.25">
      <c r="A11" s="228">
        <v>9</v>
      </c>
      <c r="B11" s="143"/>
      <c r="C11" s="166"/>
      <c r="D11" s="166"/>
      <c r="E11" s="166"/>
      <c r="F11" s="145"/>
      <c r="G11" s="145"/>
      <c r="H11" s="231">
        <f t="shared" si="5"/>
        <v>0</v>
      </c>
      <c r="I11" s="76">
        <f t="shared" si="16"/>
        <v>0</v>
      </c>
      <c r="J11" s="24">
        <f t="shared" si="17"/>
        <v>0</v>
      </c>
      <c r="K11" s="119">
        <f t="shared" si="26"/>
        <v>1</v>
      </c>
      <c r="L11" s="35">
        <f t="shared" si="34"/>
        <v>0</v>
      </c>
      <c r="M11" s="36"/>
      <c r="N11" s="38" t="str">
        <f t="shared" si="28"/>
        <v/>
      </c>
      <c r="O11" s="54"/>
      <c r="P11" s="37">
        <f t="shared" si="29"/>
        <v>0</v>
      </c>
      <c r="Q11" s="23">
        <f t="shared" si="30"/>
        <v>0</v>
      </c>
      <c r="R11" s="34">
        <f t="shared" si="31"/>
        <v>1</v>
      </c>
      <c r="S11" s="43">
        <f t="shared" si="35"/>
        <v>0</v>
      </c>
      <c r="T11" s="36"/>
      <c r="U11" s="38" t="str">
        <f t="shared" si="33"/>
        <v/>
      </c>
      <c r="V11" s="58"/>
    </row>
    <row r="12" spans="1:22" x14ac:dyDescent="0.25">
      <c r="A12" s="228">
        <v>10</v>
      </c>
      <c r="B12" s="143"/>
      <c r="C12" s="166"/>
      <c r="D12" s="166"/>
      <c r="E12" s="166"/>
      <c r="F12" s="145"/>
      <c r="G12" s="145"/>
      <c r="H12" s="231">
        <f t="shared" si="5"/>
        <v>0</v>
      </c>
      <c r="I12" s="76">
        <f t="shared" si="16"/>
        <v>0</v>
      </c>
      <c r="J12" s="24">
        <f t="shared" si="17"/>
        <v>0</v>
      </c>
      <c r="K12" s="119">
        <f t="shared" si="26"/>
        <v>1</v>
      </c>
      <c r="L12" s="35">
        <f t="shared" si="34"/>
        <v>0</v>
      </c>
      <c r="M12" s="36"/>
      <c r="N12" s="38" t="str">
        <f t="shared" si="28"/>
        <v/>
      </c>
      <c r="O12" s="54"/>
      <c r="P12" s="37">
        <f t="shared" si="29"/>
        <v>0</v>
      </c>
      <c r="Q12" s="23">
        <f t="shared" si="30"/>
        <v>0</v>
      </c>
      <c r="R12" s="34">
        <f t="shared" si="31"/>
        <v>1</v>
      </c>
      <c r="S12" s="43">
        <f t="shared" si="35"/>
        <v>0</v>
      </c>
      <c r="T12" s="36"/>
      <c r="U12" s="38" t="str">
        <f t="shared" si="33"/>
        <v/>
      </c>
      <c r="V12" s="58"/>
    </row>
    <row r="13" spans="1:22" x14ac:dyDescent="0.25">
      <c r="A13" s="228">
        <v>11</v>
      </c>
      <c r="B13" s="143"/>
      <c r="C13" s="166"/>
      <c r="D13" s="166"/>
      <c r="E13" s="166"/>
      <c r="F13" s="145"/>
      <c r="G13" s="145"/>
      <c r="H13" s="231">
        <f t="shared" si="5"/>
        <v>0</v>
      </c>
      <c r="I13" s="76">
        <f t="shared" si="16"/>
        <v>0</v>
      </c>
      <c r="J13" s="24">
        <f t="shared" si="17"/>
        <v>0</v>
      </c>
      <c r="K13" s="119">
        <f t="shared" si="26"/>
        <v>1</v>
      </c>
      <c r="L13" s="35">
        <f t="shared" si="34"/>
        <v>0</v>
      </c>
      <c r="M13" s="36"/>
      <c r="N13" s="38" t="str">
        <f t="shared" si="28"/>
        <v/>
      </c>
      <c r="O13" s="54"/>
      <c r="P13" s="37">
        <f t="shared" si="29"/>
        <v>0</v>
      </c>
      <c r="Q13" s="23">
        <f t="shared" si="30"/>
        <v>0</v>
      </c>
      <c r="R13" s="34">
        <f t="shared" si="31"/>
        <v>1</v>
      </c>
      <c r="S13" s="43">
        <f t="shared" si="35"/>
        <v>0</v>
      </c>
      <c r="T13" s="36"/>
      <c r="U13" s="38" t="str">
        <f t="shared" si="33"/>
        <v/>
      </c>
      <c r="V13" s="58"/>
    </row>
    <row r="14" spans="1:22" x14ac:dyDescent="0.25">
      <c r="A14" s="228">
        <v>12</v>
      </c>
      <c r="B14" s="143"/>
      <c r="C14" s="166"/>
      <c r="D14" s="166"/>
      <c r="E14" s="166"/>
      <c r="F14" s="145"/>
      <c r="G14" s="145"/>
      <c r="H14" s="231">
        <f t="shared" si="5"/>
        <v>0</v>
      </c>
      <c r="I14" s="76">
        <f t="shared" si="16"/>
        <v>0</v>
      </c>
      <c r="J14" s="24">
        <f t="shared" si="17"/>
        <v>0</v>
      </c>
      <c r="K14" s="119">
        <f t="shared" si="26"/>
        <v>1</v>
      </c>
      <c r="L14" s="35">
        <f t="shared" si="34"/>
        <v>0</v>
      </c>
      <c r="M14" s="36"/>
      <c r="N14" s="38" t="str">
        <f t="shared" si="28"/>
        <v/>
      </c>
      <c r="O14" s="54"/>
      <c r="P14" s="37">
        <f t="shared" si="29"/>
        <v>0</v>
      </c>
      <c r="Q14" s="23">
        <f t="shared" si="30"/>
        <v>0</v>
      </c>
      <c r="R14" s="34">
        <f t="shared" si="31"/>
        <v>1</v>
      </c>
      <c r="S14" s="43">
        <f t="shared" si="35"/>
        <v>0</v>
      </c>
      <c r="T14" s="36"/>
      <c r="U14" s="38" t="str">
        <f t="shared" si="33"/>
        <v/>
      </c>
      <c r="V14" s="58"/>
    </row>
    <row r="15" spans="1:22" x14ac:dyDescent="0.25">
      <c r="A15" s="228">
        <v>13</v>
      </c>
      <c r="B15" s="143"/>
      <c r="C15" s="166"/>
      <c r="D15" s="166"/>
      <c r="E15" s="166"/>
      <c r="F15" s="145"/>
      <c r="G15" s="145"/>
      <c r="H15" s="231">
        <f t="shared" si="5"/>
        <v>0</v>
      </c>
      <c r="I15" s="76">
        <f t="shared" si="16"/>
        <v>0</v>
      </c>
      <c r="J15" s="24">
        <f t="shared" si="17"/>
        <v>0</v>
      </c>
      <c r="K15" s="119">
        <f t="shared" si="26"/>
        <v>1</v>
      </c>
      <c r="L15" s="35">
        <f t="shared" si="34"/>
        <v>0</v>
      </c>
      <c r="M15" s="36"/>
      <c r="N15" s="38" t="str">
        <f t="shared" si="28"/>
        <v/>
      </c>
      <c r="O15" s="54"/>
      <c r="P15" s="37">
        <f t="shared" si="29"/>
        <v>0</v>
      </c>
      <c r="Q15" s="23">
        <f t="shared" si="30"/>
        <v>0</v>
      </c>
      <c r="R15" s="34">
        <f t="shared" si="31"/>
        <v>1</v>
      </c>
      <c r="S15" s="43">
        <f t="shared" si="35"/>
        <v>0</v>
      </c>
      <c r="T15" s="36"/>
      <c r="U15" s="38" t="str">
        <f t="shared" si="33"/>
        <v/>
      </c>
      <c r="V15" s="58"/>
    </row>
    <row r="16" spans="1:22" x14ac:dyDescent="0.25">
      <c r="A16" s="228">
        <v>14</v>
      </c>
      <c r="B16" s="143"/>
      <c r="C16" s="166"/>
      <c r="D16" s="166"/>
      <c r="E16" s="166"/>
      <c r="F16" s="145"/>
      <c r="G16" s="145"/>
      <c r="H16" s="231">
        <f t="shared" si="5"/>
        <v>0</v>
      </c>
      <c r="I16" s="76">
        <f t="shared" si="16"/>
        <v>0</v>
      </c>
      <c r="J16" s="24">
        <f t="shared" si="17"/>
        <v>0</v>
      </c>
      <c r="K16" s="119">
        <f t="shared" si="26"/>
        <v>1</v>
      </c>
      <c r="L16" s="35">
        <f t="shared" si="34"/>
        <v>0</v>
      </c>
      <c r="M16" s="36"/>
      <c r="N16" s="38" t="str">
        <f t="shared" si="28"/>
        <v/>
      </c>
      <c r="O16" s="54"/>
      <c r="P16" s="37">
        <f t="shared" si="29"/>
        <v>0</v>
      </c>
      <c r="Q16" s="23">
        <f t="shared" si="30"/>
        <v>0</v>
      </c>
      <c r="R16" s="34">
        <f t="shared" si="31"/>
        <v>1</v>
      </c>
      <c r="S16" s="43">
        <f t="shared" si="35"/>
        <v>0</v>
      </c>
      <c r="T16" s="36"/>
      <c r="U16" s="38" t="str">
        <f t="shared" si="33"/>
        <v/>
      </c>
      <c r="V16" s="58"/>
    </row>
    <row r="17" spans="1:22" x14ac:dyDescent="0.25">
      <c r="A17" s="228">
        <v>15</v>
      </c>
      <c r="B17" s="143"/>
      <c r="C17" s="166"/>
      <c r="D17" s="166"/>
      <c r="E17" s="166"/>
      <c r="F17" s="145"/>
      <c r="G17" s="145"/>
      <c r="H17" s="231">
        <f t="shared" si="5"/>
        <v>0</v>
      </c>
      <c r="I17" s="76">
        <f t="shared" si="16"/>
        <v>0</v>
      </c>
      <c r="J17" s="24">
        <f t="shared" si="17"/>
        <v>0</v>
      </c>
      <c r="K17" s="119">
        <f t="shared" si="26"/>
        <v>1</v>
      </c>
      <c r="L17" s="35">
        <f t="shared" si="34"/>
        <v>0</v>
      </c>
      <c r="M17" s="36"/>
      <c r="N17" s="38" t="str">
        <f t="shared" si="28"/>
        <v/>
      </c>
      <c r="O17" s="54"/>
      <c r="P17" s="37">
        <f t="shared" si="29"/>
        <v>0</v>
      </c>
      <c r="Q17" s="23">
        <f t="shared" si="30"/>
        <v>0</v>
      </c>
      <c r="R17" s="34">
        <f t="shared" si="31"/>
        <v>1</v>
      </c>
      <c r="S17" s="43">
        <f t="shared" si="35"/>
        <v>0</v>
      </c>
      <c r="T17" s="36"/>
      <c r="U17" s="38" t="str">
        <f t="shared" si="33"/>
        <v/>
      </c>
      <c r="V17" s="58"/>
    </row>
    <row r="18" spans="1:22" x14ac:dyDescent="0.25">
      <c r="A18" s="228">
        <v>16</v>
      </c>
      <c r="B18" s="143"/>
      <c r="C18" s="166"/>
      <c r="D18" s="166"/>
      <c r="E18" s="166"/>
      <c r="F18" s="145"/>
      <c r="G18" s="145"/>
      <c r="H18" s="231">
        <f t="shared" si="5"/>
        <v>0</v>
      </c>
      <c r="I18" s="76">
        <f t="shared" si="16"/>
        <v>0</v>
      </c>
      <c r="J18" s="24">
        <f t="shared" si="17"/>
        <v>0</v>
      </c>
      <c r="K18" s="119">
        <f t="shared" si="26"/>
        <v>1</v>
      </c>
      <c r="L18" s="35">
        <f t="shared" si="34"/>
        <v>0</v>
      </c>
      <c r="M18" s="36"/>
      <c r="N18" s="38" t="str">
        <f t="shared" si="28"/>
        <v/>
      </c>
      <c r="O18" s="54"/>
      <c r="P18" s="37">
        <f t="shared" si="29"/>
        <v>0</v>
      </c>
      <c r="Q18" s="23">
        <f t="shared" si="30"/>
        <v>0</v>
      </c>
      <c r="R18" s="34">
        <f t="shared" si="31"/>
        <v>1</v>
      </c>
      <c r="S18" s="43">
        <f t="shared" si="35"/>
        <v>0</v>
      </c>
      <c r="T18" s="36"/>
      <c r="U18" s="38" t="str">
        <f t="shared" si="33"/>
        <v/>
      </c>
      <c r="V18" s="58"/>
    </row>
    <row r="19" spans="1:22" x14ac:dyDescent="0.25">
      <c r="A19" s="228">
        <v>17</v>
      </c>
      <c r="B19" s="143"/>
      <c r="C19" s="166"/>
      <c r="D19" s="166"/>
      <c r="E19" s="166"/>
      <c r="F19" s="145"/>
      <c r="G19" s="145"/>
      <c r="H19" s="231">
        <f t="shared" si="5"/>
        <v>0</v>
      </c>
      <c r="I19" s="76">
        <f t="shared" si="16"/>
        <v>0</v>
      </c>
      <c r="J19" s="24">
        <f t="shared" si="17"/>
        <v>0</v>
      </c>
      <c r="K19" s="119">
        <f t="shared" si="26"/>
        <v>1</v>
      </c>
      <c r="L19" s="35">
        <f t="shared" si="34"/>
        <v>0</v>
      </c>
      <c r="M19" s="36"/>
      <c r="N19" s="38" t="str">
        <f t="shared" si="28"/>
        <v/>
      </c>
      <c r="O19" s="54"/>
      <c r="P19" s="37">
        <f t="shared" si="29"/>
        <v>0</v>
      </c>
      <c r="Q19" s="23">
        <f t="shared" si="30"/>
        <v>0</v>
      </c>
      <c r="R19" s="34">
        <f t="shared" si="31"/>
        <v>1</v>
      </c>
      <c r="S19" s="43">
        <f t="shared" si="35"/>
        <v>0</v>
      </c>
      <c r="T19" s="36"/>
      <c r="U19" s="38" t="str">
        <f t="shared" si="33"/>
        <v/>
      </c>
      <c r="V19" s="58"/>
    </row>
    <row r="20" spans="1:22" x14ac:dyDescent="0.25">
      <c r="A20" s="228">
        <v>18</v>
      </c>
      <c r="B20" s="143"/>
      <c r="C20" s="166"/>
      <c r="D20" s="166"/>
      <c r="E20" s="166"/>
      <c r="F20" s="145"/>
      <c r="G20" s="145"/>
      <c r="H20" s="231">
        <f t="shared" si="5"/>
        <v>0</v>
      </c>
      <c r="I20" s="76">
        <f t="shared" si="16"/>
        <v>0</v>
      </c>
      <c r="J20" s="24">
        <f t="shared" si="17"/>
        <v>0</v>
      </c>
      <c r="K20" s="119">
        <f t="shared" si="26"/>
        <v>1</v>
      </c>
      <c r="L20" s="35">
        <f t="shared" si="34"/>
        <v>0</v>
      </c>
      <c r="M20" s="36"/>
      <c r="N20" s="38" t="str">
        <f t="shared" si="28"/>
        <v/>
      </c>
      <c r="O20" s="54"/>
      <c r="P20" s="37">
        <f t="shared" si="29"/>
        <v>0</v>
      </c>
      <c r="Q20" s="23">
        <f t="shared" si="30"/>
        <v>0</v>
      </c>
      <c r="R20" s="34">
        <f t="shared" si="31"/>
        <v>1</v>
      </c>
      <c r="S20" s="43">
        <f t="shared" si="35"/>
        <v>0</v>
      </c>
      <c r="T20" s="36"/>
      <c r="U20" s="38" t="str">
        <f t="shared" si="33"/>
        <v/>
      </c>
      <c r="V20" s="58"/>
    </row>
    <row r="21" spans="1:22" x14ac:dyDescent="0.25">
      <c r="A21" s="228">
        <v>19</v>
      </c>
      <c r="B21" s="143"/>
      <c r="C21" s="166"/>
      <c r="D21" s="166"/>
      <c r="E21" s="166"/>
      <c r="F21" s="145"/>
      <c r="G21" s="145"/>
      <c r="H21" s="231">
        <f t="shared" si="5"/>
        <v>0</v>
      </c>
      <c r="I21" s="76">
        <f t="shared" si="16"/>
        <v>0</v>
      </c>
      <c r="J21" s="24">
        <f t="shared" si="17"/>
        <v>0</v>
      </c>
      <c r="K21" s="119">
        <f t="shared" si="26"/>
        <v>1</v>
      </c>
      <c r="L21" s="35"/>
      <c r="M21" s="36"/>
      <c r="N21" s="38" t="str">
        <f t="shared" si="28"/>
        <v/>
      </c>
      <c r="O21" s="54"/>
      <c r="P21" s="37">
        <f t="shared" si="29"/>
        <v>0</v>
      </c>
      <c r="Q21" s="23">
        <f t="shared" si="30"/>
        <v>0</v>
      </c>
      <c r="R21" s="34">
        <f t="shared" si="31"/>
        <v>1</v>
      </c>
      <c r="S21" s="43">
        <f t="shared" si="35"/>
        <v>0</v>
      </c>
      <c r="T21" s="36"/>
      <c r="U21" s="38" t="str">
        <f t="shared" si="33"/>
        <v/>
      </c>
      <c r="V21" s="58"/>
    </row>
    <row r="22" spans="1:22" x14ac:dyDescent="0.25">
      <c r="A22" s="228">
        <v>20</v>
      </c>
      <c r="B22" s="143"/>
      <c r="C22" s="166"/>
      <c r="D22" s="166"/>
      <c r="E22" s="166"/>
      <c r="F22" s="145"/>
      <c r="G22" s="145"/>
      <c r="H22" s="231">
        <f t="shared" si="5"/>
        <v>0</v>
      </c>
      <c r="I22" s="76">
        <f t="shared" si="16"/>
        <v>0</v>
      </c>
      <c r="J22" s="24">
        <f t="shared" si="17"/>
        <v>0</v>
      </c>
      <c r="K22" s="119">
        <f t="shared" si="26"/>
        <v>1</v>
      </c>
      <c r="L22" s="35">
        <f t="shared" ref="L22" si="36">I22*J22*K22</f>
        <v>0</v>
      </c>
      <c r="M22" s="36"/>
      <c r="N22" s="38" t="str">
        <f t="shared" si="28"/>
        <v/>
      </c>
      <c r="O22" s="54"/>
      <c r="P22" s="37">
        <f t="shared" si="29"/>
        <v>0</v>
      </c>
      <c r="Q22" s="23">
        <f t="shared" si="30"/>
        <v>0</v>
      </c>
      <c r="R22" s="34">
        <f t="shared" si="31"/>
        <v>1</v>
      </c>
      <c r="S22" s="43">
        <f t="shared" si="35"/>
        <v>0</v>
      </c>
      <c r="T22" s="36"/>
      <c r="U22" s="38" t="str">
        <f t="shared" si="33"/>
        <v/>
      </c>
      <c r="V22" s="58"/>
    </row>
    <row r="23" spans="1:22" x14ac:dyDescent="0.25">
      <c r="A23" s="228">
        <v>21</v>
      </c>
      <c r="B23" s="143"/>
      <c r="C23" s="166"/>
      <c r="D23" s="166"/>
      <c r="E23" s="166"/>
      <c r="F23" s="145"/>
      <c r="G23" s="145"/>
      <c r="H23" s="231">
        <f t="shared" si="5"/>
        <v>0</v>
      </c>
      <c r="I23" s="76">
        <f t="shared" si="16"/>
        <v>0</v>
      </c>
      <c r="J23" s="24">
        <f t="shared" si="17"/>
        <v>0</v>
      </c>
      <c r="K23" s="119">
        <f t="shared" si="26"/>
        <v>1</v>
      </c>
      <c r="L23" s="35">
        <f t="shared" ref="L23" si="37">I23*J23*K23</f>
        <v>0</v>
      </c>
      <c r="M23" s="36"/>
      <c r="N23" s="38" t="str">
        <f t="shared" si="28"/>
        <v/>
      </c>
      <c r="O23" s="54"/>
      <c r="P23" s="37">
        <f t="shared" si="29"/>
        <v>0</v>
      </c>
      <c r="Q23" s="23">
        <f t="shared" si="30"/>
        <v>0</v>
      </c>
      <c r="R23" s="34">
        <f t="shared" si="31"/>
        <v>1</v>
      </c>
      <c r="S23" s="43">
        <f t="shared" si="35"/>
        <v>0</v>
      </c>
      <c r="T23" s="36"/>
      <c r="U23" s="38" t="str">
        <f t="shared" si="33"/>
        <v/>
      </c>
      <c r="V23" s="58"/>
    </row>
    <row r="24" spans="1:22" x14ac:dyDescent="0.25">
      <c r="A24" s="228">
        <v>22</v>
      </c>
      <c r="B24" s="143"/>
      <c r="C24" s="166"/>
      <c r="D24" s="166"/>
      <c r="E24" s="166"/>
      <c r="F24" s="145"/>
      <c r="G24" s="145"/>
      <c r="H24" s="231">
        <f t="shared" si="5"/>
        <v>0</v>
      </c>
      <c r="I24" s="76">
        <f t="shared" si="16"/>
        <v>0</v>
      </c>
      <c r="J24" s="24">
        <f t="shared" si="17"/>
        <v>0</v>
      </c>
      <c r="K24" s="119">
        <f t="shared" si="26"/>
        <v>1</v>
      </c>
      <c r="L24" s="35">
        <f t="shared" ref="L24:L42" si="38">I24*J24*K24</f>
        <v>0</v>
      </c>
      <c r="M24" s="36"/>
      <c r="N24" s="38" t="str">
        <f t="shared" si="28"/>
        <v/>
      </c>
      <c r="O24" s="54"/>
      <c r="P24" s="37">
        <f t="shared" si="29"/>
        <v>0</v>
      </c>
      <c r="Q24" s="23">
        <f t="shared" si="30"/>
        <v>0</v>
      </c>
      <c r="R24" s="34">
        <f t="shared" si="31"/>
        <v>1</v>
      </c>
      <c r="S24" s="43">
        <f t="shared" si="35"/>
        <v>0</v>
      </c>
      <c r="T24" s="36"/>
      <c r="U24" s="38" t="str">
        <f t="shared" si="33"/>
        <v/>
      </c>
      <c r="V24" s="58"/>
    </row>
    <row r="25" spans="1:22" x14ac:dyDescent="0.25">
      <c r="A25" s="228">
        <v>23</v>
      </c>
      <c r="B25" s="143"/>
      <c r="C25" s="166"/>
      <c r="D25" s="166"/>
      <c r="E25" s="166"/>
      <c r="F25" s="145"/>
      <c r="G25" s="145"/>
      <c r="H25" s="231">
        <f t="shared" si="5"/>
        <v>0</v>
      </c>
      <c r="I25" s="76">
        <f t="shared" si="16"/>
        <v>0</v>
      </c>
      <c r="J25" s="24">
        <f t="shared" si="17"/>
        <v>0</v>
      </c>
      <c r="K25" s="119">
        <f t="shared" si="26"/>
        <v>1</v>
      </c>
      <c r="L25" s="35">
        <f t="shared" si="38"/>
        <v>0</v>
      </c>
      <c r="M25" s="36"/>
      <c r="N25" s="38" t="str">
        <f t="shared" si="28"/>
        <v/>
      </c>
      <c r="O25" s="54"/>
      <c r="P25" s="37">
        <f t="shared" si="29"/>
        <v>0</v>
      </c>
      <c r="Q25" s="23">
        <f t="shared" si="30"/>
        <v>0</v>
      </c>
      <c r="R25" s="34">
        <f t="shared" si="31"/>
        <v>1</v>
      </c>
      <c r="S25" s="43">
        <f t="shared" si="35"/>
        <v>0</v>
      </c>
      <c r="T25" s="36"/>
      <c r="U25" s="38" t="str">
        <f t="shared" si="33"/>
        <v/>
      </c>
      <c r="V25" s="58"/>
    </row>
    <row r="26" spans="1:22" x14ac:dyDescent="0.25">
      <c r="A26" s="228">
        <v>24</v>
      </c>
      <c r="B26" s="143"/>
      <c r="C26" s="166"/>
      <c r="D26" s="166"/>
      <c r="E26" s="166"/>
      <c r="F26" s="145"/>
      <c r="G26" s="145"/>
      <c r="H26" s="231">
        <f t="shared" si="5"/>
        <v>0</v>
      </c>
      <c r="I26" s="76">
        <f t="shared" si="16"/>
        <v>0</v>
      </c>
      <c r="J26" s="24">
        <f t="shared" si="17"/>
        <v>0</v>
      </c>
      <c r="K26" s="119">
        <f t="shared" si="26"/>
        <v>1</v>
      </c>
      <c r="L26" s="35">
        <f t="shared" si="38"/>
        <v>0</v>
      </c>
      <c r="M26" s="36"/>
      <c r="N26" s="38" t="str">
        <f t="shared" si="28"/>
        <v/>
      </c>
      <c r="O26" s="54"/>
      <c r="P26" s="37">
        <f t="shared" si="29"/>
        <v>0</v>
      </c>
      <c r="Q26" s="23">
        <f t="shared" si="30"/>
        <v>0</v>
      </c>
      <c r="R26" s="34">
        <f t="shared" si="31"/>
        <v>1</v>
      </c>
      <c r="S26" s="43">
        <f t="shared" si="35"/>
        <v>0</v>
      </c>
      <c r="T26" s="36"/>
      <c r="U26" s="38" t="str">
        <f t="shared" si="33"/>
        <v/>
      </c>
      <c r="V26" s="58"/>
    </row>
    <row r="27" spans="1:22" x14ac:dyDescent="0.25">
      <c r="A27" s="228">
        <v>25</v>
      </c>
      <c r="B27" s="143"/>
      <c r="C27" s="166"/>
      <c r="D27" s="166"/>
      <c r="E27" s="166"/>
      <c r="F27" s="145"/>
      <c r="G27" s="145"/>
      <c r="H27" s="231">
        <f t="shared" si="5"/>
        <v>0</v>
      </c>
      <c r="I27" s="76">
        <f t="shared" si="16"/>
        <v>0</v>
      </c>
      <c r="J27" s="24">
        <f t="shared" si="17"/>
        <v>0</v>
      </c>
      <c r="K27" s="119">
        <f t="shared" si="26"/>
        <v>1</v>
      </c>
      <c r="L27" s="35">
        <f t="shared" si="38"/>
        <v>0</v>
      </c>
      <c r="M27" s="36"/>
      <c r="N27" s="38" t="str">
        <f t="shared" si="28"/>
        <v/>
      </c>
      <c r="O27" s="54"/>
      <c r="P27" s="37">
        <f t="shared" si="29"/>
        <v>0</v>
      </c>
      <c r="Q27" s="23">
        <f t="shared" si="30"/>
        <v>0</v>
      </c>
      <c r="R27" s="34">
        <f t="shared" si="31"/>
        <v>1</v>
      </c>
      <c r="S27" s="43">
        <f t="shared" si="35"/>
        <v>0</v>
      </c>
      <c r="T27" s="36"/>
      <c r="U27" s="38" t="str">
        <f t="shared" si="33"/>
        <v/>
      </c>
      <c r="V27" s="58"/>
    </row>
    <row r="28" spans="1:22" x14ac:dyDescent="0.25">
      <c r="A28" s="228">
        <v>26</v>
      </c>
      <c r="B28" s="143"/>
      <c r="C28" s="166"/>
      <c r="D28" s="166"/>
      <c r="E28" s="166"/>
      <c r="F28" s="145"/>
      <c r="G28" s="145"/>
      <c r="H28" s="231">
        <f t="shared" si="5"/>
        <v>0</v>
      </c>
      <c r="I28" s="76">
        <f t="shared" si="16"/>
        <v>0</v>
      </c>
      <c r="J28" s="24">
        <f t="shared" si="17"/>
        <v>0</v>
      </c>
      <c r="K28" s="119">
        <f t="shared" si="26"/>
        <v>1</v>
      </c>
      <c r="L28" s="35">
        <f t="shared" si="38"/>
        <v>0</v>
      </c>
      <c r="M28" s="36"/>
      <c r="N28" s="38" t="str">
        <f t="shared" si="28"/>
        <v/>
      </c>
      <c r="O28" s="54"/>
      <c r="P28" s="37">
        <f t="shared" si="29"/>
        <v>0</v>
      </c>
      <c r="Q28" s="23">
        <f t="shared" si="30"/>
        <v>0</v>
      </c>
      <c r="R28" s="34">
        <f t="shared" si="31"/>
        <v>1</v>
      </c>
      <c r="S28" s="43">
        <f t="shared" si="35"/>
        <v>0</v>
      </c>
      <c r="T28" s="36"/>
      <c r="U28" s="38" t="str">
        <f t="shared" si="33"/>
        <v/>
      </c>
      <c r="V28" s="58"/>
    </row>
    <row r="29" spans="1:22" x14ac:dyDescent="0.25">
      <c r="A29" s="228">
        <v>27</v>
      </c>
      <c r="B29" s="143"/>
      <c r="C29" s="166"/>
      <c r="D29" s="166"/>
      <c r="E29" s="166"/>
      <c r="F29" s="145"/>
      <c r="G29" s="145"/>
      <c r="H29" s="231">
        <f t="shared" si="5"/>
        <v>0</v>
      </c>
      <c r="I29" s="76">
        <f t="shared" si="16"/>
        <v>0</v>
      </c>
      <c r="J29" s="24">
        <f t="shared" si="17"/>
        <v>0</v>
      </c>
      <c r="K29" s="119">
        <f t="shared" si="26"/>
        <v>1</v>
      </c>
      <c r="L29" s="35">
        <f t="shared" si="38"/>
        <v>0</v>
      </c>
      <c r="M29" s="36"/>
      <c r="N29" s="38" t="str">
        <f t="shared" si="28"/>
        <v/>
      </c>
      <c r="O29" s="54"/>
      <c r="P29" s="37">
        <f t="shared" si="29"/>
        <v>0</v>
      </c>
      <c r="Q29" s="23">
        <f t="shared" si="30"/>
        <v>0</v>
      </c>
      <c r="R29" s="34">
        <f t="shared" si="31"/>
        <v>1</v>
      </c>
      <c r="S29" s="43">
        <f t="shared" si="35"/>
        <v>0</v>
      </c>
      <c r="T29" s="36"/>
      <c r="U29" s="38" t="str">
        <f t="shared" si="33"/>
        <v/>
      </c>
      <c r="V29" s="58"/>
    </row>
    <row r="30" spans="1:22" x14ac:dyDescent="0.25">
      <c r="A30" s="228">
        <v>28</v>
      </c>
      <c r="B30" s="143"/>
      <c r="C30" s="166"/>
      <c r="D30" s="166"/>
      <c r="E30" s="166"/>
      <c r="F30" s="145"/>
      <c r="G30" s="145"/>
      <c r="H30" s="231">
        <f t="shared" si="5"/>
        <v>0</v>
      </c>
      <c r="I30" s="76">
        <f t="shared" si="16"/>
        <v>0</v>
      </c>
      <c r="J30" s="24">
        <f t="shared" si="17"/>
        <v>0</v>
      </c>
      <c r="K30" s="119">
        <f t="shared" si="26"/>
        <v>1</v>
      </c>
      <c r="L30" s="35">
        <f t="shared" si="38"/>
        <v>0</v>
      </c>
      <c r="M30" s="36"/>
      <c r="N30" s="38" t="str">
        <f t="shared" si="28"/>
        <v/>
      </c>
      <c r="O30" s="54"/>
      <c r="P30" s="37">
        <f t="shared" si="29"/>
        <v>0</v>
      </c>
      <c r="Q30" s="23">
        <f t="shared" si="30"/>
        <v>0</v>
      </c>
      <c r="R30" s="34">
        <f t="shared" si="31"/>
        <v>1</v>
      </c>
      <c r="S30" s="43">
        <f t="shared" si="35"/>
        <v>0</v>
      </c>
      <c r="T30" s="36"/>
      <c r="U30" s="38" t="str">
        <f t="shared" si="33"/>
        <v/>
      </c>
      <c r="V30" s="58"/>
    </row>
    <row r="31" spans="1:22" x14ac:dyDescent="0.25">
      <c r="A31" s="228">
        <v>29</v>
      </c>
      <c r="B31" s="143"/>
      <c r="C31" s="165"/>
      <c r="D31" s="166"/>
      <c r="E31" s="166"/>
      <c r="F31" s="145"/>
      <c r="G31" s="145"/>
      <c r="H31" s="231">
        <f t="shared" si="5"/>
        <v>0</v>
      </c>
      <c r="I31" s="76">
        <f t="shared" si="16"/>
        <v>0</v>
      </c>
      <c r="J31" s="24">
        <f t="shared" si="17"/>
        <v>0</v>
      </c>
      <c r="K31" s="119">
        <f t="shared" si="26"/>
        <v>1</v>
      </c>
      <c r="L31" s="35">
        <f t="shared" si="38"/>
        <v>0</v>
      </c>
      <c r="M31" s="36"/>
      <c r="N31" s="38" t="str">
        <f t="shared" si="28"/>
        <v/>
      </c>
      <c r="O31" s="54"/>
      <c r="P31" s="37">
        <f t="shared" si="29"/>
        <v>0</v>
      </c>
      <c r="Q31" s="23">
        <f t="shared" si="30"/>
        <v>0</v>
      </c>
      <c r="R31" s="34">
        <f t="shared" si="31"/>
        <v>1</v>
      </c>
      <c r="S31" s="43">
        <f t="shared" si="35"/>
        <v>0</v>
      </c>
      <c r="T31" s="36"/>
      <c r="U31" s="38" t="str">
        <f t="shared" si="33"/>
        <v/>
      </c>
      <c r="V31" s="58"/>
    </row>
    <row r="32" spans="1:22" x14ac:dyDescent="0.25">
      <c r="A32" s="228">
        <v>30</v>
      </c>
      <c r="B32" s="143"/>
      <c r="C32" s="166"/>
      <c r="D32" s="166"/>
      <c r="E32" s="166"/>
      <c r="F32" s="145"/>
      <c r="G32" s="145"/>
      <c r="H32" s="231">
        <f t="shared" si="5"/>
        <v>0</v>
      </c>
      <c r="I32" s="76">
        <f t="shared" si="16"/>
        <v>0</v>
      </c>
      <c r="J32" s="24">
        <f t="shared" si="17"/>
        <v>0</v>
      </c>
      <c r="K32" s="119">
        <f t="shared" si="26"/>
        <v>1</v>
      </c>
      <c r="L32" s="35">
        <f t="shared" si="38"/>
        <v>0</v>
      </c>
      <c r="M32" s="36"/>
      <c r="N32" s="38" t="str">
        <f t="shared" si="28"/>
        <v/>
      </c>
      <c r="O32" s="54"/>
      <c r="P32" s="37">
        <f t="shared" si="29"/>
        <v>0</v>
      </c>
      <c r="Q32" s="23">
        <f t="shared" si="30"/>
        <v>0</v>
      </c>
      <c r="R32" s="34">
        <f t="shared" si="31"/>
        <v>1</v>
      </c>
      <c r="S32" s="43">
        <f t="shared" si="35"/>
        <v>0</v>
      </c>
      <c r="T32" s="36"/>
      <c r="U32" s="38" t="str">
        <f t="shared" si="33"/>
        <v/>
      </c>
      <c r="V32" s="58"/>
    </row>
    <row r="33" spans="1:22" x14ac:dyDescent="0.25">
      <c r="A33" s="228">
        <v>31</v>
      </c>
      <c r="B33" s="143"/>
      <c r="C33" s="166"/>
      <c r="D33" s="166"/>
      <c r="E33" s="166"/>
      <c r="F33" s="145"/>
      <c r="G33" s="145"/>
      <c r="H33" s="231">
        <f t="shared" si="5"/>
        <v>0</v>
      </c>
      <c r="I33" s="76">
        <f t="shared" si="16"/>
        <v>0</v>
      </c>
      <c r="J33" s="24">
        <f t="shared" si="17"/>
        <v>0</v>
      </c>
      <c r="K33" s="119">
        <f t="shared" si="26"/>
        <v>1</v>
      </c>
      <c r="L33" s="35">
        <f t="shared" si="38"/>
        <v>0</v>
      </c>
      <c r="M33" s="36"/>
      <c r="N33" s="38" t="str">
        <f t="shared" si="28"/>
        <v/>
      </c>
      <c r="O33" s="54"/>
      <c r="P33" s="37">
        <f t="shared" si="29"/>
        <v>0</v>
      </c>
      <c r="Q33" s="23">
        <f t="shared" si="30"/>
        <v>0</v>
      </c>
      <c r="R33" s="34">
        <f t="shared" si="31"/>
        <v>1</v>
      </c>
      <c r="S33" s="43">
        <f t="shared" si="35"/>
        <v>0</v>
      </c>
      <c r="T33" s="36"/>
      <c r="U33" s="38" t="str">
        <f t="shared" si="33"/>
        <v/>
      </c>
      <c r="V33" s="58"/>
    </row>
    <row r="34" spans="1:22" x14ac:dyDescent="0.25">
      <c r="A34" s="228">
        <v>32</v>
      </c>
      <c r="B34" s="143"/>
      <c r="C34" s="166"/>
      <c r="D34" s="166"/>
      <c r="E34" s="166"/>
      <c r="F34" s="145"/>
      <c r="G34" s="145"/>
      <c r="H34" s="231">
        <f t="shared" si="5"/>
        <v>0</v>
      </c>
      <c r="I34" s="76">
        <f t="shared" si="16"/>
        <v>0</v>
      </c>
      <c r="J34" s="24">
        <f t="shared" si="17"/>
        <v>0</v>
      </c>
      <c r="K34" s="119">
        <f t="shared" si="26"/>
        <v>1</v>
      </c>
      <c r="L34" s="35">
        <f t="shared" si="38"/>
        <v>0</v>
      </c>
      <c r="M34" s="36"/>
      <c r="N34" s="38" t="str">
        <f t="shared" si="28"/>
        <v/>
      </c>
      <c r="O34" s="54"/>
      <c r="P34" s="37">
        <f t="shared" si="29"/>
        <v>0</v>
      </c>
      <c r="Q34" s="23">
        <f t="shared" si="30"/>
        <v>0</v>
      </c>
      <c r="R34" s="34">
        <f t="shared" si="31"/>
        <v>1</v>
      </c>
      <c r="S34" s="43">
        <f t="shared" si="35"/>
        <v>0</v>
      </c>
      <c r="T34" s="36"/>
      <c r="U34" s="38" t="str">
        <f t="shared" si="33"/>
        <v/>
      </c>
      <c r="V34" s="58"/>
    </row>
    <row r="35" spans="1:22" x14ac:dyDescent="0.25">
      <c r="A35" s="228">
        <v>33</v>
      </c>
      <c r="B35" s="143"/>
      <c r="C35" s="166"/>
      <c r="D35" s="166"/>
      <c r="E35" s="166"/>
      <c r="F35" s="145"/>
      <c r="G35" s="145"/>
      <c r="H35" s="231">
        <f t="shared" si="5"/>
        <v>0</v>
      </c>
      <c r="I35" s="76">
        <f t="shared" si="16"/>
        <v>0</v>
      </c>
      <c r="J35" s="24">
        <f t="shared" si="17"/>
        <v>0</v>
      </c>
      <c r="K35" s="119">
        <f t="shared" si="26"/>
        <v>1</v>
      </c>
      <c r="L35" s="35">
        <f t="shared" si="38"/>
        <v>0</v>
      </c>
      <c r="M35" s="36"/>
      <c r="N35" s="38" t="str">
        <f t="shared" si="28"/>
        <v/>
      </c>
      <c r="O35" s="54"/>
      <c r="P35" s="37">
        <f t="shared" si="29"/>
        <v>0</v>
      </c>
      <c r="Q35" s="23">
        <f t="shared" si="30"/>
        <v>0</v>
      </c>
      <c r="R35" s="34">
        <f t="shared" si="31"/>
        <v>1</v>
      </c>
      <c r="S35" s="43">
        <f t="shared" si="35"/>
        <v>0</v>
      </c>
      <c r="T35" s="36"/>
      <c r="U35" s="38" t="str">
        <f t="shared" si="33"/>
        <v/>
      </c>
      <c r="V35" s="58"/>
    </row>
    <row r="36" spans="1:22" x14ac:dyDescent="0.25">
      <c r="A36" s="228">
        <v>34</v>
      </c>
      <c r="B36" s="143"/>
      <c r="C36" s="166"/>
      <c r="D36" s="166"/>
      <c r="E36" s="166"/>
      <c r="F36" s="145"/>
      <c r="G36" s="145"/>
      <c r="H36" s="231">
        <f t="shared" si="5"/>
        <v>0</v>
      </c>
      <c r="I36" s="76">
        <f t="shared" si="16"/>
        <v>0</v>
      </c>
      <c r="J36" s="24">
        <f t="shared" si="17"/>
        <v>0</v>
      </c>
      <c r="K36" s="119">
        <f t="shared" si="26"/>
        <v>1</v>
      </c>
      <c r="L36" s="35">
        <f t="shared" si="38"/>
        <v>0</v>
      </c>
      <c r="M36" s="36"/>
      <c r="N36" s="38" t="str">
        <f t="shared" si="28"/>
        <v/>
      </c>
      <c r="O36" s="54"/>
      <c r="P36" s="37">
        <f t="shared" si="29"/>
        <v>0</v>
      </c>
      <c r="Q36" s="23">
        <f t="shared" si="30"/>
        <v>0</v>
      </c>
      <c r="R36" s="34">
        <f t="shared" si="31"/>
        <v>1</v>
      </c>
      <c r="S36" s="43">
        <f t="shared" si="35"/>
        <v>0</v>
      </c>
      <c r="T36" s="36"/>
      <c r="U36" s="38" t="str">
        <f t="shared" si="33"/>
        <v/>
      </c>
      <c r="V36" s="58"/>
    </row>
    <row r="37" spans="1:22" x14ac:dyDescent="0.25">
      <c r="A37" s="228">
        <v>35</v>
      </c>
      <c r="B37" s="143"/>
      <c r="C37" s="166"/>
      <c r="D37" s="166"/>
      <c r="E37" s="166"/>
      <c r="F37" s="145"/>
      <c r="G37" s="145"/>
      <c r="H37" s="231">
        <f t="shared" si="5"/>
        <v>0</v>
      </c>
      <c r="I37" s="76">
        <f t="shared" si="16"/>
        <v>0</v>
      </c>
      <c r="J37" s="24">
        <f t="shared" si="17"/>
        <v>0</v>
      </c>
      <c r="K37" s="119">
        <f t="shared" si="26"/>
        <v>1</v>
      </c>
      <c r="L37" s="35">
        <f t="shared" si="38"/>
        <v>0</v>
      </c>
      <c r="M37" s="36"/>
      <c r="N37" s="38" t="str">
        <f t="shared" si="28"/>
        <v/>
      </c>
      <c r="O37" s="54"/>
      <c r="P37" s="37">
        <f t="shared" si="29"/>
        <v>0</v>
      </c>
      <c r="Q37" s="23">
        <f t="shared" si="30"/>
        <v>0</v>
      </c>
      <c r="R37" s="34">
        <f t="shared" si="31"/>
        <v>1</v>
      </c>
      <c r="S37" s="43">
        <f t="shared" si="35"/>
        <v>0</v>
      </c>
      <c r="T37" s="36"/>
      <c r="U37" s="38" t="str">
        <f t="shared" si="33"/>
        <v/>
      </c>
      <c r="V37" s="58"/>
    </row>
    <row r="38" spans="1:22" x14ac:dyDescent="0.25">
      <c r="A38" s="228">
        <v>36</v>
      </c>
      <c r="B38" s="143"/>
      <c r="C38" s="166"/>
      <c r="D38" s="166"/>
      <c r="E38" s="166"/>
      <c r="F38" s="145"/>
      <c r="G38" s="145"/>
      <c r="H38" s="231">
        <f t="shared" si="5"/>
        <v>0</v>
      </c>
      <c r="I38" s="76">
        <f t="shared" si="16"/>
        <v>0</v>
      </c>
      <c r="J38" s="24">
        <f t="shared" si="17"/>
        <v>0</v>
      </c>
      <c r="K38" s="119">
        <f t="shared" si="26"/>
        <v>1</v>
      </c>
      <c r="L38" s="35">
        <f t="shared" si="38"/>
        <v>0</v>
      </c>
      <c r="M38" s="36"/>
      <c r="N38" s="38" t="str">
        <f t="shared" si="28"/>
        <v/>
      </c>
      <c r="O38" s="54"/>
      <c r="P38" s="37">
        <f t="shared" si="29"/>
        <v>0</v>
      </c>
      <c r="Q38" s="23">
        <f t="shared" si="30"/>
        <v>0</v>
      </c>
      <c r="R38" s="34">
        <f t="shared" si="31"/>
        <v>1</v>
      </c>
      <c r="S38" s="43">
        <f t="shared" si="35"/>
        <v>0</v>
      </c>
      <c r="T38" s="36"/>
      <c r="U38" s="38" t="str">
        <f t="shared" si="33"/>
        <v/>
      </c>
      <c r="V38" s="58"/>
    </row>
    <row r="39" spans="1:22" x14ac:dyDescent="0.25">
      <c r="A39" s="228">
        <v>37</v>
      </c>
      <c r="B39" s="143"/>
      <c r="C39" s="166"/>
      <c r="D39" s="166"/>
      <c r="E39" s="166"/>
      <c r="F39" s="145"/>
      <c r="G39" s="145"/>
      <c r="H39" s="231">
        <f t="shared" si="5"/>
        <v>0</v>
      </c>
      <c r="I39" s="76">
        <f t="shared" si="16"/>
        <v>0</v>
      </c>
      <c r="J39" s="24">
        <f t="shared" si="17"/>
        <v>0</v>
      </c>
      <c r="K39" s="119">
        <f t="shared" si="26"/>
        <v>1</v>
      </c>
      <c r="L39" s="35">
        <f t="shared" si="38"/>
        <v>0</v>
      </c>
      <c r="M39" s="36"/>
      <c r="N39" s="38" t="str">
        <f t="shared" si="28"/>
        <v/>
      </c>
      <c r="O39" s="54"/>
      <c r="P39" s="37">
        <f t="shared" si="29"/>
        <v>0</v>
      </c>
      <c r="Q39" s="23">
        <f t="shared" si="30"/>
        <v>0</v>
      </c>
      <c r="R39" s="34">
        <f t="shared" si="31"/>
        <v>1</v>
      </c>
      <c r="S39" s="43">
        <f t="shared" si="35"/>
        <v>0</v>
      </c>
      <c r="T39" s="36"/>
      <c r="U39" s="38" t="str">
        <f t="shared" si="33"/>
        <v/>
      </c>
      <c r="V39" s="58"/>
    </row>
    <row r="40" spans="1:22" x14ac:dyDescent="0.25">
      <c r="A40" s="228">
        <v>38</v>
      </c>
      <c r="B40" s="143"/>
      <c r="C40" s="166"/>
      <c r="D40" s="166"/>
      <c r="E40" s="166"/>
      <c r="F40" s="145"/>
      <c r="G40" s="145"/>
      <c r="H40" s="231">
        <f t="shared" si="5"/>
        <v>0</v>
      </c>
      <c r="I40" s="76">
        <f t="shared" si="16"/>
        <v>0</v>
      </c>
      <c r="J40" s="24">
        <f t="shared" si="17"/>
        <v>0</v>
      </c>
      <c r="K40" s="119">
        <f t="shared" si="26"/>
        <v>1</v>
      </c>
      <c r="L40" s="35">
        <f t="shared" si="38"/>
        <v>0</v>
      </c>
      <c r="M40" s="36"/>
      <c r="N40" s="38" t="str">
        <f t="shared" si="28"/>
        <v/>
      </c>
      <c r="O40" s="54"/>
      <c r="P40" s="37">
        <f t="shared" si="29"/>
        <v>0</v>
      </c>
      <c r="Q40" s="23">
        <f t="shared" si="30"/>
        <v>0</v>
      </c>
      <c r="R40" s="34">
        <f t="shared" si="31"/>
        <v>1</v>
      </c>
      <c r="S40" s="43">
        <f t="shared" si="35"/>
        <v>0</v>
      </c>
      <c r="T40" s="36"/>
      <c r="U40" s="38" t="str">
        <f t="shared" si="33"/>
        <v/>
      </c>
      <c r="V40" s="58"/>
    </row>
    <row r="41" spans="1:22" x14ac:dyDescent="0.25">
      <c r="A41" s="228">
        <v>39</v>
      </c>
      <c r="B41" s="143"/>
      <c r="C41" s="166"/>
      <c r="D41" s="166"/>
      <c r="E41" s="166"/>
      <c r="F41" s="145"/>
      <c r="G41" s="145"/>
      <c r="H41" s="231">
        <f t="shared" si="5"/>
        <v>0</v>
      </c>
      <c r="I41" s="76">
        <f t="shared" si="16"/>
        <v>0</v>
      </c>
      <c r="J41" s="24">
        <f t="shared" si="17"/>
        <v>0</v>
      </c>
      <c r="K41" s="119">
        <f t="shared" si="26"/>
        <v>1</v>
      </c>
      <c r="L41" s="35">
        <f t="shared" si="38"/>
        <v>0</v>
      </c>
      <c r="M41" s="36"/>
      <c r="N41" s="38" t="str">
        <f t="shared" si="28"/>
        <v/>
      </c>
      <c r="O41" s="54"/>
      <c r="P41" s="37">
        <f t="shared" si="29"/>
        <v>0</v>
      </c>
      <c r="Q41" s="23">
        <f t="shared" si="30"/>
        <v>0</v>
      </c>
      <c r="R41" s="34">
        <f t="shared" si="31"/>
        <v>1</v>
      </c>
      <c r="S41" s="43">
        <f t="shared" si="35"/>
        <v>0</v>
      </c>
      <c r="T41" s="36"/>
      <c r="U41" s="38" t="str">
        <f t="shared" si="33"/>
        <v/>
      </c>
      <c r="V41" s="58"/>
    </row>
    <row r="42" spans="1:22" x14ac:dyDescent="0.25">
      <c r="A42" s="228">
        <v>40</v>
      </c>
      <c r="B42" s="143"/>
      <c r="C42" s="166"/>
      <c r="D42" s="166"/>
      <c r="E42" s="166"/>
      <c r="F42" s="145"/>
      <c r="G42" s="145"/>
      <c r="H42" s="231">
        <f t="shared" si="5"/>
        <v>0</v>
      </c>
      <c r="I42" s="76">
        <f t="shared" si="16"/>
        <v>0</v>
      </c>
      <c r="J42" s="24">
        <f t="shared" si="17"/>
        <v>0</v>
      </c>
      <c r="K42" s="119">
        <f t="shared" si="26"/>
        <v>1</v>
      </c>
      <c r="L42" s="35">
        <f t="shared" si="38"/>
        <v>0</v>
      </c>
      <c r="M42" s="36"/>
      <c r="N42" s="38" t="str">
        <f t="shared" si="28"/>
        <v/>
      </c>
      <c r="O42" s="54"/>
      <c r="P42" s="37">
        <f t="shared" si="29"/>
        <v>0</v>
      </c>
      <c r="Q42" s="23">
        <f t="shared" si="30"/>
        <v>0</v>
      </c>
      <c r="R42" s="34">
        <f t="shared" si="31"/>
        <v>1</v>
      </c>
      <c r="S42" s="43">
        <f t="shared" si="35"/>
        <v>0</v>
      </c>
      <c r="T42" s="36"/>
      <c r="U42" s="38" t="str">
        <f t="shared" si="33"/>
        <v/>
      </c>
      <c r="V42" s="58"/>
    </row>
    <row r="43" spans="1:22" ht="13.8" thickBot="1" x14ac:dyDescent="0.3">
      <c r="A43" s="245"/>
      <c r="B43" s="246" t="s">
        <v>4</v>
      </c>
      <c r="C43" s="231"/>
      <c r="D43" s="231"/>
      <c r="E43" s="231"/>
      <c r="F43" s="231"/>
      <c r="G43" s="231"/>
      <c r="H43" s="231">
        <f>SUM(H3:H42)</f>
        <v>0</v>
      </c>
      <c r="I43" s="77"/>
      <c r="J43" s="39"/>
      <c r="K43" s="39"/>
      <c r="L43" s="39">
        <f>SUM(L3:L42)</f>
        <v>200</v>
      </c>
      <c r="M43" s="40"/>
      <c r="N43" s="41"/>
      <c r="O43" s="55"/>
      <c r="P43" s="45"/>
      <c r="Q43" s="44"/>
      <c r="R43" s="44"/>
      <c r="S43" s="44">
        <f>SUM(S3:S42)</f>
        <v>200</v>
      </c>
      <c r="T43" s="46"/>
      <c r="U43" s="47"/>
      <c r="V43" s="59"/>
    </row>
    <row r="46" spans="1:22" s="1" customFormat="1" x14ac:dyDescent="0.25">
      <c r="G46" s="292"/>
      <c r="N46" s="17"/>
      <c r="O46" s="16"/>
      <c r="U46" s="17"/>
    </row>
    <row r="47" spans="1:22" s="1" customFormat="1" x14ac:dyDescent="0.25">
      <c r="G47" s="292"/>
      <c r="O47" s="16"/>
    </row>
    <row r="48" spans="1:22" s="1" customFormat="1" ht="30.6" customHeight="1" x14ac:dyDescent="0.25">
      <c r="A48" s="643" t="s">
        <v>84</v>
      </c>
      <c r="B48" s="643"/>
      <c r="G48" s="292"/>
      <c r="M48" s="643" t="s">
        <v>82</v>
      </c>
      <c r="N48" s="643"/>
      <c r="T48" s="643" t="s">
        <v>82</v>
      </c>
      <c r="U48" s="643"/>
    </row>
    <row r="49" spans="1:21" s="1" customFormat="1" ht="25.5" customHeight="1" x14ac:dyDescent="0.25">
      <c r="A49" s="28" t="s">
        <v>43</v>
      </c>
      <c r="B49" s="19" t="s">
        <v>8</v>
      </c>
      <c r="G49" s="292"/>
      <c r="M49" s="18" t="s">
        <v>55</v>
      </c>
      <c r="N49" s="19" t="s">
        <v>56</v>
      </c>
      <c r="O49" s="16"/>
      <c r="T49" s="18" t="s">
        <v>55</v>
      </c>
      <c r="U49" s="19" t="s">
        <v>56</v>
      </c>
    </row>
    <row r="50" spans="1:21" s="1" customFormat="1" ht="26.85" customHeight="1" x14ac:dyDescent="0.25">
      <c r="A50" s="20">
        <v>1</v>
      </c>
      <c r="B50" s="21" t="s">
        <v>44</v>
      </c>
      <c r="G50" s="292"/>
      <c r="M50" s="20">
        <v>1</v>
      </c>
      <c r="N50" s="29" t="s">
        <v>53</v>
      </c>
      <c r="O50" s="16"/>
      <c r="T50" s="20">
        <v>1</v>
      </c>
      <c r="U50" s="29" t="s">
        <v>53</v>
      </c>
    </row>
    <row r="51" spans="1:21" s="1" customFormat="1" ht="26.85" customHeight="1" x14ac:dyDescent="0.25">
      <c r="A51" s="20">
        <v>2</v>
      </c>
      <c r="B51" s="20" t="s">
        <v>45</v>
      </c>
      <c r="G51" s="292"/>
      <c r="M51" s="20">
        <v>2</v>
      </c>
      <c r="N51" s="29" t="s">
        <v>52</v>
      </c>
      <c r="O51" s="16"/>
      <c r="T51" s="20">
        <v>2</v>
      </c>
      <c r="U51" s="29" t="s">
        <v>52</v>
      </c>
    </row>
    <row r="52" spans="1:21" s="1" customFormat="1" ht="26.85" customHeight="1" x14ac:dyDescent="0.25">
      <c r="A52" s="20">
        <v>3</v>
      </c>
      <c r="B52" s="21" t="s">
        <v>46</v>
      </c>
      <c r="G52" s="292"/>
      <c r="M52" s="20">
        <v>3</v>
      </c>
      <c r="N52" s="29" t="s">
        <v>51</v>
      </c>
      <c r="O52" s="16"/>
      <c r="T52" s="20">
        <v>3</v>
      </c>
      <c r="U52" s="29" t="s">
        <v>51</v>
      </c>
    </row>
    <row r="53" spans="1:21" s="1" customFormat="1" ht="26.85" customHeight="1" x14ac:dyDescent="0.25">
      <c r="A53" s="20">
        <v>4</v>
      </c>
      <c r="B53" s="21" t="s">
        <v>47</v>
      </c>
      <c r="G53" s="292"/>
      <c r="M53" s="20">
        <v>4</v>
      </c>
      <c r="N53" s="29" t="s">
        <v>54</v>
      </c>
      <c r="O53" s="16"/>
      <c r="T53" s="20">
        <v>4</v>
      </c>
      <c r="U53" s="29" t="s">
        <v>54</v>
      </c>
    </row>
    <row r="54" spans="1:21" s="1" customFormat="1" ht="26.85" customHeight="1" x14ac:dyDescent="0.25">
      <c r="G54" s="292"/>
      <c r="M54" s="20">
        <v>5</v>
      </c>
      <c r="N54" s="29" t="s">
        <v>86</v>
      </c>
      <c r="O54" s="16"/>
      <c r="T54" s="20">
        <v>5</v>
      </c>
      <c r="U54" s="29" t="s">
        <v>86</v>
      </c>
    </row>
    <row r="55" spans="1:21" s="1" customFormat="1" ht="25.5" customHeight="1" x14ac:dyDescent="0.25">
      <c r="G55" s="292"/>
      <c r="M55" s="20">
        <v>6</v>
      </c>
      <c r="N55" s="29" t="s">
        <v>15</v>
      </c>
      <c r="O55" s="16"/>
      <c r="T55" s="20">
        <v>6</v>
      </c>
      <c r="U55" s="29" t="s">
        <v>15</v>
      </c>
    </row>
    <row r="56" spans="1:21" s="1" customFormat="1" x14ac:dyDescent="0.25">
      <c r="G56" s="292"/>
      <c r="O56" s="16"/>
    </row>
    <row r="57" spans="1:21" s="1" customFormat="1" x14ac:dyDescent="0.25">
      <c r="G57" s="292"/>
      <c r="O57" s="16"/>
    </row>
    <row r="58" spans="1:21" s="1" customFormat="1" x14ac:dyDescent="0.25">
      <c r="G58" s="292"/>
      <c r="O58" s="16"/>
    </row>
    <row r="59" spans="1:21" s="1" customFormat="1" x14ac:dyDescent="0.25">
      <c r="G59" s="292"/>
      <c r="O59" s="16"/>
    </row>
    <row r="60" spans="1:21" s="1" customFormat="1" x14ac:dyDescent="0.25">
      <c r="G60" s="292"/>
      <c r="O60" s="16"/>
    </row>
    <row r="61" spans="1:21" s="1" customFormat="1" x14ac:dyDescent="0.25">
      <c r="G61" s="292"/>
    </row>
    <row r="62" spans="1:21" s="1" customFormat="1" x14ac:dyDescent="0.25">
      <c r="G62" s="292"/>
    </row>
    <row r="63" spans="1:21" s="1" customFormat="1" x14ac:dyDescent="0.25">
      <c r="G63" s="292"/>
    </row>
    <row r="64" spans="1:21" s="1" customFormat="1" x14ac:dyDescent="0.25">
      <c r="G64" s="292"/>
    </row>
    <row r="65" spans="1:7" s="1" customFormat="1" x14ac:dyDescent="0.25">
      <c r="G65" s="292"/>
    </row>
    <row r="66" spans="1:7" s="1" customFormat="1" x14ac:dyDescent="0.25">
      <c r="G66" s="292"/>
    </row>
    <row r="67" spans="1:7" s="178" customFormat="1" hidden="1" x14ac:dyDescent="0.25"/>
    <row r="68" spans="1:7" s="178" customFormat="1" hidden="1" x14ac:dyDescent="0.25">
      <c r="A68" s="178">
        <f>+'ראשי-פרטים כלליים וריכוז הוצאות'!$C$108</f>
        <v>4</v>
      </c>
    </row>
    <row r="69" spans="1:7" s="178" customFormat="1" hidden="1" x14ac:dyDescent="0.25">
      <c r="A69" s="185">
        <f>INDEX('ראשי-פרטים כלליים וריכוז הוצאות'!$P$108:$P$159,A68)</f>
        <v>0</v>
      </c>
    </row>
    <row r="70" spans="1:7" s="1" customFormat="1" x14ac:dyDescent="0.25">
      <c r="G70" s="292"/>
    </row>
    <row r="71" spans="1:7" s="1" customFormat="1" x14ac:dyDescent="0.25">
      <c r="G71" s="292"/>
    </row>
    <row r="72" spans="1:7" s="1" customFormat="1" x14ac:dyDescent="0.25">
      <c r="G72" s="292"/>
    </row>
    <row r="73" spans="1:7" s="1" customFormat="1" x14ac:dyDescent="0.25">
      <c r="G73" s="292"/>
    </row>
    <row r="74" spans="1:7" s="1" customFormat="1" x14ac:dyDescent="0.25">
      <c r="G74" s="292"/>
    </row>
    <row r="75" spans="1:7" s="1" customFormat="1" x14ac:dyDescent="0.25">
      <c r="G75" s="292"/>
    </row>
    <row r="76" spans="1:7" s="1" customFormat="1" x14ac:dyDescent="0.25">
      <c r="G76" s="292"/>
    </row>
    <row r="77" spans="1:7" s="1" customFormat="1" x14ac:dyDescent="0.25">
      <c r="G77" s="292"/>
    </row>
    <row r="78" spans="1:7" s="1" customFormat="1" x14ac:dyDescent="0.25">
      <c r="G78" s="292"/>
    </row>
    <row r="79" spans="1:7" s="1" customFormat="1" x14ac:dyDescent="0.25">
      <c r="G79" s="292"/>
    </row>
    <row r="80" spans="1:7" s="1" customFormat="1" x14ac:dyDescent="0.25">
      <c r="G80" s="292"/>
    </row>
    <row r="81" spans="7:7" s="1" customFormat="1" x14ac:dyDescent="0.25">
      <c r="G81" s="292"/>
    </row>
    <row r="82" spans="7:7" s="1" customFormat="1" x14ac:dyDescent="0.25">
      <c r="G82" s="292"/>
    </row>
    <row r="83" spans="7:7" s="1" customFormat="1" x14ac:dyDescent="0.25">
      <c r="G83" s="292"/>
    </row>
    <row r="84" spans="7:7" s="1" customFormat="1" x14ac:dyDescent="0.25">
      <c r="G84" s="292"/>
    </row>
    <row r="85" spans="7:7" s="1" customFormat="1" ht="13.8" thickBot="1" x14ac:dyDescent="0.3">
      <c r="G85" s="292"/>
    </row>
  </sheetData>
  <sheetProtection algorithmName="SHA-512" hashValue="MTOxuOocGiPxclkunc8/4GCdPLWW5Fc71msGyTrg932yYCPaEk9sXF98WGEd4UVKoOa14ptDghE5Tmlw5Qvo2A==" saltValue="2SlfDny1WZur15C1zewMqA==" spinCount="100000" sheet="1" objects="1" scenarios="1"/>
  <mergeCells count="8">
    <mergeCell ref="A48:B48"/>
    <mergeCell ref="M48:N48"/>
    <mergeCell ref="T48:U48"/>
    <mergeCell ref="A1:C1"/>
    <mergeCell ref="I1:K1"/>
    <mergeCell ref="L1:M1"/>
    <mergeCell ref="P1:R1"/>
    <mergeCell ref="S1:T1"/>
  </mergeCells>
  <conditionalFormatting sqref="P3:Q42">
    <cfRule type="cellIs" dxfId="88" priority="2" stopIfTrue="1" operator="notEqual">
      <formula>I3</formula>
    </cfRule>
  </conditionalFormatting>
  <conditionalFormatting sqref="I3:J42">
    <cfRule type="cellIs" dxfId="87" priority="3" stopIfTrue="1" operator="notEqual">
      <formula>D3</formula>
    </cfRule>
  </conditionalFormatting>
  <conditionalFormatting sqref="L3:L42">
    <cfRule type="cellIs" dxfId="86" priority="4" stopIfTrue="1" operator="notEqual">
      <formula>H3</formula>
    </cfRule>
  </conditionalFormatting>
  <conditionalFormatting sqref="K3:K42 R3:R42">
    <cfRule type="cellIs" dxfId="85" priority="5" stopIfTrue="1" operator="notEqual">
      <formula>1-$N$1</formula>
    </cfRule>
  </conditionalFormatting>
  <conditionalFormatting sqref="A1:XFD1048576">
    <cfRule type="expression" dxfId="84" priority="1">
      <formula>$A$69=0</formula>
    </cfRule>
  </conditionalFormatting>
  <dataValidations count="6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" promptTitle="תא מחושב בנוסחה" prompt="אין להקליד נתונים בעמודה זו" sqref="L3:L42" xr:uid="{00000000-0002-0000-0400-000000000000}">
      <formula1>I3*J3*K3</formula1>
      <formula2>I3*J3*K3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T3:T42 M3:M42" xr:uid="{00000000-0002-0000-0400-000001000000}">
      <formula1>$M$50:$M$55</formula1>
    </dataValidation>
    <dataValidation type="list"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F3:F42" xr:uid="{00000000-0002-0000-0400-000002000000}">
      <formula1>$B$50:$B$53</formula1>
    </dataValidation>
    <dataValidation type="decimal" allowBlank="1" showInputMessage="1" showErrorMessage="1" error="נא להזין הסכום בש&quot;ח באופן תקין" sqref="D3:D42" xr:uid="{00000000-0002-0000-0400-000003000000}">
      <formula1>0</formula1>
      <formula2>999999999</formula2>
    </dataValidation>
    <dataValidation type="whole" operator="greaterThan" allowBlank="1" showInputMessage="1" showErrorMessage="1" error="נא להזין את הכמות הנדרשת באופן תקין וביחידות שלמות." sqref="E3:E42" xr:uid="{00000000-0002-0000-0400-000004000000}">
      <formula1>0</formula1>
    </dataValidation>
    <dataValidation allowBlank="1" showErrorMessage="1" error="נא בחר קוד עלות :_x000a_הצעת מחיר, _x000a_חוזה, _x000a_ מחירון, _x000a_אמדן." promptTitle="בחר קוד עלות:" prompt="_x000a_  הצעת מחיר._x000a_ חוזה._x000a_ מחירון.   _x000a_ אמדן" sqref="G3:G42" xr:uid="{00000000-0002-0000-0400-000005000000}"/>
  </dataValidations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גיליון4">
    <tabColor rgb="FFA1C0DD"/>
    <pageSetUpPr fitToPage="1"/>
  </sheetPr>
  <dimension ref="A1:AA74"/>
  <sheetViews>
    <sheetView rightToLeft="1" zoomScale="110" zoomScaleNormal="110" workbookViewId="0">
      <pane xSplit="1" ySplit="2" topLeftCell="B3" activePane="bottomRight" state="frozen"/>
      <selection activeCell="C255" sqref="C255"/>
      <selection pane="topRight" activeCell="C255" sqref="C255"/>
      <selection pane="bottomLeft" activeCell="C255" sqref="C255"/>
      <selection pane="bottomRight" activeCell="B2" sqref="B2:J11"/>
    </sheetView>
  </sheetViews>
  <sheetFormatPr defaultColWidth="9.21875" defaultRowHeight="13.2" outlineLevelCol="1" x14ac:dyDescent="0.25"/>
  <cols>
    <col min="1" max="1" width="5.77734375" style="7" bestFit="1" customWidth="1"/>
    <col min="2" max="2" width="25" style="7" customWidth="1"/>
    <col min="3" max="3" width="24.5546875" style="7" customWidth="1"/>
    <col min="4" max="4" width="8.5546875" style="7" customWidth="1"/>
    <col min="5" max="5" width="12.5546875" style="7" customWidth="1"/>
    <col min="6" max="6" width="10.5546875" style="7" customWidth="1"/>
    <col min="7" max="7" width="9.44140625" style="7" customWidth="1"/>
    <col min="8" max="8" width="14.77734375" style="7" customWidth="1"/>
    <col min="9" max="9" width="22.44140625" style="7" bestFit="1" customWidth="1"/>
    <col min="10" max="10" width="12" style="7" customWidth="1"/>
    <col min="11" max="11" width="12" style="7" hidden="1" customWidth="1" outlineLevel="1"/>
    <col min="12" max="12" width="17.44140625" style="7" hidden="1" customWidth="1" outlineLevel="1"/>
    <col min="13" max="13" width="13.44140625" style="7" hidden="1" customWidth="1" outlineLevel="1"/>
    <col min="14" max="14" width="23.44140625" style="7" hidden="1" customWidth="1" outlineLevel="1"/>
    <col min="15" max="15" width="13.5546875" style="7" hidden="1" customWidth="1" outlineLevel="1"/>
    <col min="16" max="16" width="10.21875" style="7" hidden="1" customWidth="1" outlineLevel="1"/>
    <col min="17" max="17" width="7.5546875" style="7" customWidth="1" collapsed="1"/>
    <col min="18" max="18" width="15.44140625" style="7" hidden="1" customWidth="1" outlineLevel="1"/>
    <col min="19" max="19" width="14" style="7" hidden="1" customWidth="1" outlineLevel="1"/>
    <col min="20" max="21" width="23.44140625" style="7" hidden="1" customWidth="1" outlineLevel="1"/>
    <col min="22" max="22" width="13.5546875" style="7" hidden="1" customWidth="1" outlineLevel="1"/>
    <col min="23" max="23" width="21" style="7" hidden="1" customWidth="1" outlineLevel="1"/>
    <col min="24" max="24" width="11.21875" style="7" customWidth="1" collapsed="1"/>
    <col min="25" max="25" width="9.21875" style="7"/>
    <col min="26" max="26" width="9.21875" style="138"/>
    <col min="27" max="32" width="9.21875" style="7"/>
    <col min="33" max="33" width="9.44140625" style="7" customWidth="1"/>
    <col min="34" max="16384" width="9.21875" style="7"/>
  </cols>
  <sheetData>
    <row r="1" spans="1:27" s="30" customFormat="1" ht="42.75" customHeight="1" thickBot="1" x14ac:dyDescent="0.35">
      <c r="A1" s="660" t="s">
        <v>100</v>
      </c>
      <c r="B1" s="645"/>
      <c r="C1" s="645"/>
      <c r="D1" s="275"/>
      <c r="E1" s="275"/>
      <c r="F1" s="265"/>
      <c r="G1" s="265"/>
      <c r="H1" s="248"/>
      <c r="I1" s="248"/>
      <c r="J1" s="276"/>
      <c r="K1" s="654" t="s">
        <v>116</v>
      </c>
      <c r="L1" s="655"/>
      <c r="M1" s="656"/>
      <c r="N1" s="641" t="s">
        <v>126</v>
      </c>
      <c r="O1" s="642"/>
      <c r="P1" s="118">
        <v>0</v>
      </c>
      <c r="Q1" s="60" t="s">
        <v>59</v>
      </c>
      <c r="R1" s="651" t="s">
        <v>184</v>
      </c>
      <c r="S1" s="653"/>
      <c r="T1" s="646" t="s">
        <v>87</v>
      </c>
      <c r="U1" s="659"/>
      <c r="V1" s="647"/>
      <c r="W1" s="118">
        <v>0</v>
      </c>
      <c r="X1" s="61" t="s">
        <v>172</v>
      </c>
      <c r="Z1" s="138"/>
    </row>
    <row r="2" spans="1:27" ht="39.6" x14ac:dyDescent="0.25">
      <c r="A2" s="259" t="s">
        <v>63</v>
      </c>
      <c r="B2" s="224" t="s">
        <v>61</v>
      </c>
      <c r="C2" s="260" t="s">
        <v>62</v>
      </c>
      <c r="D2" s="260" t="str">
        <f>IF(A68=5,B66,B67)</f>
        <v>קב"מ בארץ או בחו"ל</v>
      </c>
      <c r="E2" s="260" t="s">
        <v>165</v>
      </c>
      <c r="F2" s="224" t="s">
        <v>48</v>
      </c>
      <c r="G2" s="260" t="s">
        <v>156</v>
      </c>
      <c r="H2" s="260" t="s">
        <v>83</v>
      </c>
      <c r="I2" s="224" t="s">
        <v>249</v>
      </c>
      <c r="J2" s="269" t="s">
        <v>50</v>
      </c>
      <c r="K2" s="141" t="s">
        <v>49</v>
      </c>
      <c r="L2" s="141" t="s">
        <v>154</v>
      </c>
      <c r="M2" s="142" t="s">
        <v>60</v>
      </c>
      <c r="N2" s="27" t="s">
        <v>58</v>
      </c>
      <c r="O2" s="27" t="s">
        <v>127</v>
      </c>
      <c r="P2" s="86" t="s">
        <v>18</v>
      </c>
      <c r="Q2" s="53"/>
      <c r="R2" s="88" t="s">
        <v>155</v>
      </c>
      <c r="S2" s="42" t="s">
        <v>60</v>
      </c>
      <c r="T2" s="42" t="s">
        <v>85</v>
      </c>
      <c r="U2" s="42" t="s">
        <v>110</v>
      </c>
      <c r="V2" s="42" t="s">
        <v>81</v>
      </c>
      <c r="W2" s="82" t="s">
        <v>18</v>
      </c>
      <c r="X2" s="57"/>
    </row>
    <row r="3" spans="1:27" s="32" customFormat="1" ht="24" customHeight="1" x14ac:dyDescent="0.25">
      <c r="A3" s="227">
        <v>1</v>
      </c>
      <c r="B3" s="126"/>
      <c r="C3" s="413" t="str">
        <f>IF(INDEX('ראשי-פרטים כלליים וריכוז הוצאות'!W108:W158,A68)=1,"מוסד מחקר","שורה זו - לא למילוי")</f>
        <v>שורה זו - לא למילוי</v>
      </c>
      <c r="D3" s="130"/>
      <c r="E3" s="129"/>
      <c r="F3" s="127"/>
      <c r="G3" s="137"/>
      <c r="H3" s="128"/>
      <c r="I3" s="128"/>
      <c r="J3" s="229">
        <f>IF(AND(INDEX('ראשי-פרטים כלליים וריכוז הוצאות'!V108:V158,A68)=1,D3&gt;0),F3*G3,0)</f>
        <v>0</v>
      </c>
      <c r="K3" s="37">
        <f>IF(INDEX('ראשי-פרטים כלליים וריכוז הוצאות'!W108:W158,A68)=1,G3,0)</f>
        <v>0</v>
      </c>
      <c r="L3" s="37">
        <f t="shared" ref="L3" si="0">+K3*F3</f>
        <v>0</v>
      </c>
      <c r="M3" s="119">
        <f t="shared" ref="M3" si="1">IF($P$1&gt;0,1-$P$1,100%)</f>
        <v>1</v>
      </c>
      <c r="N3" s="35">
        <f>L3*M3</f>
        <v>0</v>
      </c>
      <c r="O3" s="36"/>
      <c r="P3" s="83" t="str">
        <f t="shared" ref="P3" si="2">IF(O3&gt;0,(VLOOKUP(O3,$O$50:$P$55,2,0)),"")</f>
        <v/>
      </c>
      <c r="Q3" s="54"/>
      <c r="R3" s="76">
        <f t="shared" ref="R3" si="3">L3</f>
        <v>0</v>
      </c>
      <c r="S3" s="34">
        <f t="shared" ref="S3" si="4">IF($W$1&gt;0,((1-$W$1)*(1-$P$1)),M3)</f>
        <v>1</v>
      </c>
      <c r="T3" s="43">
        <f>R3*S3</f>
        <v>0</v>
      </c>
      <c r="U3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המרכז",IF(T3=0,"",(IF(T3/'ראשי-פרטים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" s="36"/>
      <c r="W3" s="83" t="str">
        <f>IF(V3&gt;0,(VLOOKUP(V3,$V$50:$W$55,2,0)),"")</f>
        <v/>
      </c>
      <c r="X3" s="58"/>
      <c r="Z3" s="139">
        <f>IF(AND(G3&lt;&gt;1,G3&gt;186),1,0)</f>
        <v>0</v>
      </c>
      <c r="AA3" s="139">
        <f t="shared" ref="AA3:AA42" si="5">IF(AND(F3&lt;&gt;"",D3=$A$58,$J$44/$J$45&gt;50%),1,0)</f>
        <v>0</v>
      </c>
    </row>
    <row r="4" spans="1:27" s="32" customFormat="1" ht="24" customHeight="1" x14ac:dyDescent="0.25">
      <c r="A4" s="227">
        <v>2</v>
      </c>
      <c r="B4" s="126" t="s">
        <v>332</v>
      </c>
      <c r="C4" s="129" t="s">
        <v>333</v>
      </c>
      <c r="D4" s="130" t="s">
        <v>97</v>
      </c>
      <c r="E4" s="129" t="s">
        <v>153</v>
      </c>
      <c r="F4" s="127">
        <v>196</v>
      </c>
      <c r="G4" s="137">
        <v>300</v>
      </c>
      <c r="H4" s="128" t="s">
        <v>44</v>
      </c>
      <c r="I4" s="214" t="s">
        <v>299</v>
      </c>
      <c r="J4" s="229">
        <f>IF(D4&gt;0,F4*G4,0)</f>
        <v>58800</v>
      </c>
      <c r="K4" s="37">
        <f t="shared" ref="K4" si="6">+G4</f>
        <v>300</v>
      </c>
      <c r="L4" s="37">
        <f t="shared" ref="L4" si="7">+K4*F4</f>
        <v>58800</v>
      </c>
      <c r="M4" s="119">
        <f t="shared" ref="M4" si="8">IF($P$1&gt;0,1-$P$1,100%)</f>
        <v>1</v>
      </c>
      <c r="N4" s="35">
        <f t="shared" ref="N4" si="9">L4*M4</f>
        <v>58800</v>
      </c>
      <c r="O4" s="36"/>
      <c r="P4" s="83" t="str">
        <f t="shared" ref="P4" si="10">IF(O4&gt;0,(VLOOKUP(O4,$O$50:$P$55,2,0)),"")</f>
        <v/>
      </c>
      <c r="Q4" s="54"/>
      <c r="R4" s="76">
        <f t="shared" ref="R4" si="11">L4</f>
        <v>58800</v>
      </c>
      <c r="S4" s="34">
        <f t="shared" ref="S4" si="12">IF($W$1&gt;0,((1-$W$1)*(1-$P$1)),M4)</f>
        <v>1</v>
      </c>
      <c r="T4" s="43">
        <f t="shared" ref="T4" si="13">R4*S4</f>
        <v>58800</v>
      </c>
      <c r="U4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המרכז",IF(T4=0,"",(IF(T4/'ראשי-פרטים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" s="36"/>
      <c r="W4" s="83" t="str">
        <f t="shared" ref="W4" si="14">IF(V4&gt;0,(VLOOKUP(V4,$V$50:$W$55,2,0)),"")</f>
        <v/>
      </c>
      <c r="X4" s="58"/>
      <c r="Z4" s="139">
        <f t="shared" ref="Z4:Z42" si="15">IF(AND(G4&lt;&gt;1,G4&gt;186),1,0)</f>
        <v>1</v>
      </c>
      <c r="AA4" s="139">
        <f t="shared" si="5"/>
        <v>0</v>
      </c>
    </row>
    <row r="5" spans="1:27" s="32" customFormat="1" ht="24" customHeight="1" x14ac:dyDescent="0.25">
      <c r="A5" s="227">
        <v>3</v>
      </c>
      <c r="B5" s="126" t="s">
        <v>334</v>
      </c>
      <c r="C5" s="129" t="s">
        <v>335</v>
      </c>
      <c r="D5" s="130" t="s">
        <v>97</v>
      </c>
      <c r="E5" s="129" t="s">
        <v>153</v>
      </c>
      <c r="F5" s="127">
        <v>196</v>
      </c>
      <c r="G5" s="137">
        <v>250</v>
      </c>
      <c r="H5" s="128" t="s">
        <v>44</v>
      </c>
      <c r="I5" s="214" t="s">
        <v>299</v>
      </c>
      <c r="J5" s="229">
        <f>IF(D5&gt;0,F5*G5,0)</f>
        <v>49000</v>
      </c>
      <c r="K5" s="37">
        <f t="shared" ref="K5" si="16">+G5</f>
        <v>250</v>
      </c>
      <c r="L5" s="37">
        <f t="shared" ref="L5" si="17">+K5*F5</f>
        <v>49000</v>
      </c>
      <c r="M5" s="119">
        <f t="shared" ref="M5" si="18">IF($P$1&gt;0,1-$P$1,100%)</f>
        <v>1</v>
      </c>
      <c r="N5" s="35">
        <f t="shared" ref="N5" si="19">L5*M5</f>
        <v>49000</v>
      </c>
      <c r="O5" s="36"/>
      <c r="P5" s="83" t="str">
        <f t="shared" ref="P5" si="20">IF(O5&gt;0,(VLOOKUP(O5,$O$50:$P$55,2,0)),"")</f>
        <v/>
      </c>
      <c r="Q5" s="54"/>
      <c r="R5" s="76">
        <f t="shared" ref="R5" si="21">L5</f>
        <v>49000</v>
      </c>
      <c r="S5" s="34">
        <f t="shared" ref="S5" si="22">IF($W$1&gt;0,((1-$W$1)*(1-$P$1)),M5)</f>
        <v>1</v>
      </c>
      <c r="T5" s="43">
        <f t="shared" ref="T5" si="23">R5*S5</f>
        <v>49000</v>
      </c>
      <c r="U5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המרכז",IF(T5=0,"",(IF(T5/'ראשי-פרטים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5" s="36"/>
      <c r="W5" s="83" t="str">
        <f t="shared" ref="W5" si="24">IF(V5&gt;0,(VLOOKUP(V5,$V$50:$W$55,2,0)),"")</f>
        <v/>
      </c>
      <c r="X5" s="58"/>
      <c r="Z5" s="139">
        <f t="shared" si="15"/>
        <v>1</v>
      </c>
      <c r="AA5" s="139">
        <f t="shared" si="5"/>
        <v>0</v>
      </c>
    </row>
    <row r="6" spans="1:27" s="32" customFormat="1" ht="24" customHeight="1" x14ac:dyDescent="0.25">
      <c r="A6" s="227">
        <v>4</v>
      </c>
      <c r="B6" s="126" t="s">
        <v>336</v>
      </c>
      <c r="C6" s="130" t="s">
        <v>337</v>
      </c>
      <c r="D6" s="130" t="s">
        <v>97</v>
      </c>
      <c r="E6" s="129" t="s">
        <v>152</v>
      </c>
      <c r="F6" s="127">
        <v>40000</v>
      </c>
      <c r="G6" s="137">
        <v>1</v>
      </c>
      <c r="H6" s="128" t="s">
        <v>45</v>
      </c>
      <c r="I6" s="214" t="s">
        <v>299</v>
      </c>
      <c r="J6" s="229">
        <f t="shared" ref="J6" si="25">IF(D6&gt;0,F6*G6,0)</f>
        <v>40000</v>
      </c>
      <c r="K6" s="37">
        <f t="shared" ref="K6" si="26">+G6</f>
        <v>1</v>
      </c>
      <c r="L6" s="37">
        <f t="shared" ref="L6:L12" si="27">+K6*F6</f>
        <v>40000</v>
      </c>
      <c r="M6" s="119">
        <f t="shared" ref="M6:M42" si="28">IF($P$1&gt;0,1-$P$1,100%)</f>
        <v>1</v>
      </c>
      <c r="N6" s="35">
        <f t="shared" ref="N6" si="29">L6*M6</f>
        <v>40000</v>
      </c>
      <c r="O6" s="36"/>
      <c r="P6" s="83" t="str">
        <f t="shared" ref="P6:P42" si="30">IF(O6&gt;0,(VLOOKUP(O6,$O$50:$P$55,2,0)),"")</f>
        <v/>
      </c>
      <c r="Q6" s="54"/>
      <c r="R6" s="76">
        <f t="shared" ref="R6:R43" si="31">L6</f>
        <v>40000</v>
      </c>
      <c r="S6" s="34">
        <f t="shared" ref="S6:S42" si="32">IF($W$1&gt;0,((1-$W$1)*(1-$P$1)),M6)</f>
        <v>1</v>
      </c>
      <c r="T6" s="43">
        <f t="shared" ref="T6" si="33">R6*S6</f>
        <v>40000</v>
      </c>
      <c r="U6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המרכז",IF(T6=0,"",(IF(T6/'ראשי-פרטים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6" s="36"/>
      <c r="W6" s="83" t="str">
        <f t="shared" ref="W6" si="34">IF(V6&gt;0,(VLOOKUP(V6,$V$50:$W$55,2,0)),"")</f>
        <v/>
      </c>
      <c r="X6" s="58"/>
      <c r="Z6" s="139">
        <f t="shared" si="15"/>
        <v>0</v>
      </c>
      <c r="AA6" s="139">
        <f t="shared" si="5"/>
        <v>0</v>
      </c>
    </row>
    <row r="7" spans="1:27" s="32" customFormat="1" ht="24" customHeight="1" x14ac:dyDescent="0.25">
      <c r="A7" s="227">
        <v>5</v>
      </c>
      <c r="B7" s="126" t="s">
        <v>338</v>
      </c>
      <c r="C7" s="130" t="s">
        <v>339</v>
      </c>
      <c r="D7" s="130" t="s">
        <v>97</v>
      </c>
      <c r="E7" s="129" t="s">
        <v>153</v>
      </c>
      <c r="F7" s="127">
        <v>196</v>
      </c>
      <c r="G7" s="137">
        <v>50</v>
      </c>
      <c r="H7" s="128" t="s">
        <v>44</v>
      </c>
      <c r="I7" s="214" t="s">
        <v>299</v>
      </c>
      <c r="J7" s="229">
        <f t="shared" ref="J7" si="35">IF(D7&gt;0,F7*G7,0)</f>
        <v>9800</v>
      </c>
      <c r="K7" s="37">
        <f t="shared" ref="K7:K12" si="36">+G7</f>
        <v>50</v>
      </c>
      <c r="L7" s="37">
        <f t="shared" si="27"/>
        <v>9800</v>
      </c>
      <c r="M7" s="119">
        <f t="shared" si="28"/>
        <v>1</v>
      </c>
      <c r="N7" s="35">
        <f t="shared" ref="N7:N42" si="37">L7*M7</f>
        <v>9800</v>
      </c>
      <c r="O7" s="36"/>
      <c r="P7" s="83" t="str">
        <f t="shared" si="30"/>
        <v/>
      </c>
      <c r="Q7" s="54"/>
      <c r="R7" s="76">
        <f t="shared" si="31"/>
        <v>9800</v>
      </c>
      <c r="S7" s="34">
        <f t="shared" si="32"/>
        <v>1</v>
      </c>
      <c r="T7" s="43">
        <f t="shared" ref="T7:T42" si="38">R7*S7</f>
        <v>9800</v>
      </c>
      <c r="U7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המרכז",IF(T7=0,"",(IF(T7/'ראשי-פרטים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7" s="36"/>
      <c r="W7" s="83" t="str">
        <f t="shared" ref="W7:W42" si="39">IF(V7&gt;0,(VLOOKUP(V7,$V$50:$W$55,2,0)),"")</f>
        <v/>
      </c>
      <c r="X7" s="58"/>
      <c r="Z7" s="139">
        <f t="shared" si="15"/>
        <v>0</v>
      </c>
      <c r="AA7" s="139">
        <f t="shared" si="5"/>
        <v>0</v>
      </c>
    </row>
    <row r="8" spans="1:27" s="32" customFormat="1" ht="24" customHeight="1" x14ac:dyDescent="0.25">
      <c r="A8" s="227">
        <v>6</v>
      </c>
      <c r="B8" s="126" t="s">
        <v>340</v>
      </c>
      <c r="C8" s="130" t="s">
        <v>341</v>
      </c>
      <c r="D8" s="130" t="s">
        <v>97</v>
      </c>
      <c r="E8" s="129" t="s">
        <v>152</v>
      </c>
      <c r="F8" s="127">
        <v>100000</v>
      </c>
      <c r="G8" s="137">
        <f t="shared" ref="G8:G11" si="40">IF(E8="מחיר קבוע",1,)</f>
        <v>1</v>
      </c>
      <c r="H8" s="128" t="s">
        <v>44</v>
      </c>
      <c r="I8" s="214" t="s">
        <v>299</v>
      </c>
      <c r="J8" s="229">
        <f t="shared" ref="J8:J42" si="41">IF(D8&gt;0,F8*G8,0)</f>
        <v>100000</v>
      </c>
      <c r="K8" s="37">
        <f t="shared" si="36"/>
        <v>1</v>
      </c>
      <c r="L8" s="37">
        <f t="shared" si="27"/>
        <v>100000</v>
      </c>
      <c r="M8" s="119">
        <f t="shared" si="28"/>
        <v>1</v>
      </c>
      <c r="N8" s="35">
        <f t="shared" si="37"/>
        <v>100000</v>
      </c>
      <c r="O8" s="36"/>
      <c r="P8" s="83" t="str">
        <f t="shared" si="30"/>
        <v/>
      </c>
      <c r="Q8" s="54"/>
      <c r="R8" s="76">
        <f t="shared" si="31"/>
        <v>100000</v>
      </c>
      <c r="S8" s="34">
        <f t="shared" si="32"/>
        <v>1</v>
      </c>
      <c r="T8" s="43">
        <f t="shared" si="38"/>
        <v>100000</v>
      </c>
      <c r="U8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המרכז",IF(T8=0,"",(IF(T8/'ראשי-פרטים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8" s="36"/>
      <c r="W8" s="83" t="str">
        <f t="shared" si="39"/>
        <v/>
      </c>
      <c r="X8" s="58"/>
      <c r="Z8" s="139">
        <f t="shared" si="15"/>
        <v>0</v>
      </c>
      <c r="AA8" s="139">
        <f t="shared" si="5"/>
        <v>0</v>
      </c>
    </row>
    <row r="9" spans="1:27" s="32" customFormat="1" ht="24" customHeight="1" x14ac:dyDescent="0.25">
      <c r="A9" s="227">
        <v>7</v>
      </c>
      <c r="B9" s="126" t="s">
        <v>342</v>
      </c>
      <c r="C9" s="130" t="s">
        <v>343</v>
      </c>
      <c r="D9" s="130" t="s">
        <v>106</v>
      </c>
      <c r="E9" s="129" t="s">
        <v>152</v>
      </c>
      <c r="F9" s="127">
        <v>200000</v>
      </c>
      <c r="G9" s="137">
        <f t="shared" si="40"/>
        <v>1</v>
      </c>
      <c r="H9" s="128" t="s">
        <v>44</v>
      </c>
      <c r="I9" s="214" t="s">
        <v>299</v>
      </c>
      <c r="J9" s="229">
        <f t="shared" si="41"/>
        <v>200000</v>
      </c>
      <c r="K9" s="37">
        <f t="shared" si="36"/>
        <v>1</v>
      </c>
      <c r="L9" s="37">
        <f t="shared" si="27"/>
        <v>200000</v>
      </c>
      <c r="M9" s="119">
        <f t="shared" si="28"/>
        <v>1</v>
      </c>
      <c r="N9" s="35">
        <f t="shared" si="37"/>
        <v>200000</v>
      </c>
      <c r="O9" s="36"/>
      <c r="P9" s="83" t="str">
        <f t="shared" si="30"/>
        <v/>
      </c>
      <c r="Q9" s="54"/>
      <c r="R9" s="76">
        <f t="shared" si="31"/>
        <v>200000</v>
      </c>
      <c r="S9" s="34">
        <f t="shared" si="32"/>
        <v>1</v>
      </c>
      <c r="T9" s="43">
        <f t="shared" si="38"/>
        <v>200000</v>
      </c>
      <c r="U9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המרכז",IF(T9=0,"",(IF(T9/'ראשי-פרטים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9" s="36"/>
      <c r="W9" s="83" t="str">
        <f t="shared" si="39"/>
        <v/>
      </c>
      <c r="X9" s="58"/>
      <c r="Z9" s="139">
        <f t="shared" si="15"/>
        <v>0</v>
      </c>
      <c r="AA9" s="139">
        <f t="shared" si="5"/>
        <v>0</v>
      </c>
    </row>
    <row r="10" spans="1:27" s="32" customFormat="1" ht="24" customHeight="1" x14ac:dyDescent="0.25">
      <c r="A10" s="227">
        <v>8</v>
      </c>
      <c r="B10" s="126" t="s">
        <v>344</v>
      </c>
      <c r="C10" s="130" t="s">
        <v>345</v>
      </c>
      <c r="D10" s="130" t="s">
        <v>97</v>
      </c>
      <c r="E10" s="129" t="s">
        <v>152</v>
      </c>
      <c r="F10" s="127">
        <v>50</v>
      </c>
      <c r="G10" s="137">
        <v>60</v>
      </c>
      <c r="H10" s="128" t="s">
        <v>46</v>
      </c>
      <c r="I10" s="214" t="s">
        <v>299</v>
      </c>
      <c r="J10" s="229">
        <f t="shared" si="41"/>
        <v>3000</v>
      </c>
      <c r="K10" s="37">
        <f t="shared" si="36"/>
        <v>60</v>
      </c>
      <c r="L10" s="37">
        <f t="shared" si="27"/>
        <v>3000</v>
      </c>
      <c r="M10" s="119">
        <f t="shared" si="28"/>
        <v>1</v>
      </c>
      <c r="N10" s="35">
        <f t="shared" si="37"/>
        <v>3000</v>
      </c>
      <c r="O10" s="36"/>
      <c r="P10" s="83" t="str">
        <f t="shared" si="30"/>
        <v/>
      </c>
      <c r="Q10" s="54"/>
      <c r="R10" s="76">
        <f t="shared" si="31"/>
        <v>3000</v>
      </c>
      <c r="S10" s="34">
        <f t="shared" si="32"/>
        <v>1</v>
      </c>
      <c r="T10" s="43">
        <f t="shared" si="38"/>
        <v>3000</v>
      </c>
      <c r="U10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המרכז",IF(T10=0,"",(IF(T10/'ראשי-פרטים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0" s="36"/>
      <c r="W10" s="83" t="str">
        <f t="shared" si="39"/>
        <v/>
      </c>
      <c r="X10" s="58"/>
      <c r="Z10" s="139">
        <f t="shared" si="15"/>
        <v>0</v>
      </c>
      <c r="AA10" s="139">
        <f t="shared" si="5"/>
        <v>0</v>
      </c>
    </row>
    <row r="11" spans="1:27" s="32" customFormat="1" ht="24" customHeight="1" x14ac:dyDescent="0.25">
      <c r="A11" s="227">
        <v>9</v>
      </c>
      <c r="B11" s="126" t="s">
        <v>346</v>
      </c>
      <c r="C11" s="126" t="s">
        <v>347</v>
      </c>
      <c r="D11" s="130" t="s">
        <v>97</v>
      </c>
      <c r="E11" s="129" t="s">
        <v>152</v>
      </c>
      <c r="F11" s="127">
        <v>30000</v>
      </c>
      <c r="G11" s="137">
        <f t="shared" si="40"/>
        <v>1</v>
      </c>
      <c r="H11" s="128" t="s">
        <v>44</v>
      </c>
      <c r="I11" s="214" t="s">
        <v>299</v>
      </c>
      <c r="J11" s="229">
        <f t="shared" si="41"/>
        <v>30000</v>
      </c>
      <c r="K11" s="37">
        <f t="shared" si="36"/>
        <v>1</v>
      </c>
      <c r="L11" s="37">
        <f t="shared" si="27"/>
        <v>30000</v>
      </c>
      <c r="M11" s="119">
        <f t="shared" si="28"/>
        <v>1</v>
      </c>
      <c r="N11" s="35">
        <f t="shared" si="37"/>
        <v>30000</v>
      </c>
      <c r="O11" s="36"/>
      <c r="P11" s="83" t="str">
        <f t="shared" si="30"/>
        <v/>
      </c>
      <c r="Q11" s="54"/>
      <c r="R11" s="76">
        <f t="shared" si="31"/>
        <v>30000</v>
      </c>
      <c r="S11" s="34">
        <f t="shared" si="32"/>
        <v>1</v>
      </c>
      <c r="T11" s="43">
        <f t="shared" si="38"/>
        <v>30000</v>
      </c>
      <c r="U11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המרכז",IF(T11=0,"",(IF(T11/'ראשי-פרטים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1" s="36"/>
      <c r="W11" s="83" t="str">
        <f t="shared" si="39"/>
        <v/>
      </c>
      <c r="X11" s="58"/>
      <c r="Z11" s="139">
        <f t="shared" si="15"/>
        <v>0</v>
      </c>
      <c r="AA11" s="139">
        <f t="shared" si="5"/>
        <v>0</v>
      </c>
    </row>
    <row r="12" spans="1:27" s="32" customFormat="1" ht="24" customHeight="1" x14ac:dyDescent="0.25">
      <c r="A12" s="227">
        <v>10</v>
      </c>
      <c r="B12" s="126"/>
      <c r="C12" s="130"/>
      <c r="D12" s="215"/>
      <c r="E12" s="129"/>
      <c r="F12" s="127"/>
      <c r="G12" s="137">
        <f t="shared" ref="G12:G42" si="42">IF(E12="מחיר קבוע",1,)</f>
        <v>0</v>
      </c>
      <c r="H12" s="128"/>
      <c r="I12" s="128"/>
      <c r="J12" s="229">
        <f t="shared" si="41"/>
        <v>0</v>
      </c>
      <c r="K12" s="37">
        <f t="shared" si="36"/>
        <v>0</v>
      </c>
      <c r="L12" s="37">
        <f t="shared" si="27"/>
        <v>0</v>
      </c>
      <c r="M12" s="119">
        <f t="shared" si="28"/>
        <v>1</v>
      </c>
      <c r="N12" s="35">
        <f t="shared" si="37"/>
        <v>0</v>
      </c>
      <c r="O12" s="36"/>
      <c r="P12" s="83" t="str">
        <f t="shared" si="30"/>
        <v/>
      </c>
      <c r="Q12" s="54"/>
      <c r="R12" s="76">
        <f t="shared" si="31"/>
        <v>0</v>
      </c>
      <c r="S12" s="34">
        <f t="shared" si="32"/>
        <v>1</v>
      </c>
      <c r="T12" s="43">
        <f t="shared" si="38"/>
        <v>0</v>
      </c>
      <c r="U12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המרכז",IF(T12=0,"",(IF(T12/'ראשי-פרטים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2" s="36"/>
      <c r="W12" s="83" t="str">
        <f t="shared" si="39"/>
        <v/>
      </c>
      <c r="X12" s="58"/>
      <c r="Z12" s="139">
        <f t="shared" si="15"/>
        <v>0</v>
      </c>
      <c r="AA12" s="139">
        <f t="shared" si="5"/>
        <v>0</v>
      </c>
    </row>
    <row r="13" spans="1:27" s="32" customFormat="1" ht="24" customHeight="1" x14ac:dyDescent="0.25">
      <c r="A13" s="227">
        <v>11</v>
      </c>
      <c r="B13" s="126"/>
      <c r="C13" s="130"/>
      <c r="D13" s="215"/>
      <c r="E13" s="129"/>
      <c r="F13" s="127"/>
      <c r="G13" s="137">
        <f t="shared" si="42"/>
        <v>0</v>
      </c>
      <c r="H13" s="128"/>
      <c r="I13" s="128"/>
      <c r="J13" s="229">
        <f t="shared" si="41"/>
        <v>0</v>
      </c>
      <c r="K13" s="37">
        <f t="shared" ref="K13" si="43">+G13</f>
        <v>0</v>
      </c>
      <c r="L13" s="37">
        <f t="shared" ref="L13" si="44">+K13*F13</f>
        <v>0</v>
      </c>
      <c r="M13" s="119">
        <f t="shared" si="28"/>
        <v>1</v>
      </c>
      <c r="N13" s="35">
        <f t="shared" si="37"/>
        <v>0</v>
      </c>
      <c r="O13" s="36"/>
      <c r="P13" s="83" t="str">
        <f t="shared" si="30"/>
        <v/>
      </c>
      <c r="Q13" s="54"/>
      <c r="R13" s="76">
        <f t="shared" si="31"/>
        <v>0</v>
      </c>
      <c r="S13" s="34">
        <f t="shared" si="32"/>
        <v>1</v>
      </c>
      <c r="T13" s="43">
        <f t="shared" si="38"/>
        <v>0</v>
      </c>
      <c r="U13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המרכז",IF(T13=0,"",(IF(T13/'ראשי-פרטים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3" s="36"/>
      <c r="W13" s="83" t="str">
        <f t="shared" si="39"/>
        <v/>
      </c>
      <c r="X13" s="58"/>
      <c r="Z13" s="139">
        <f t="shared" si="15"/>
        <v>0</v>
      </c>
      <c r="AA13" s="139">
        <f t="shared" si="5"/>
        <v>0</v>
      </c>
    </row>
    <row r="14" spans="1:27" s="32" customFormat="1" ht="24" customHeight="1" x14ac:dyDescent="0.25">
      <c r="A14" s="227">
        <v>12</v>
      </c>
      <c r="B14" s="126"/>
      <c r="C14" s="130"/>
      <c r="D14" s="215"/>
      <c r="E14" s="129"/>
      <c r="F14" s="127"/>
      <c r="G14" s="137">
        <f t="shared" si="42"/>
        <v>0</v>
      </c>
      <c r="H14" s="128"/>
      <c r="I14" s="128"/>
      <c r="J14" s="229">
        <f t="shared" si="41"/>
        <v>0</v>
      </c>
      <c r="K14" s="37">
        <f t="shared" ref="K14" si="45">+G14</f>
        <v>0</v>
      </c>
      <c r="L14" s="37">
        <f t="shared" ref="L14" si="46">+K14*F14</f>
        <v>0</v>
      </c>
      <c r="M14" s="119">
        <f t="shared" si="28"/>
        <v>1</v>
      </c>
      <c r="N14" s="35">
        <f t="shared" si="37"/>
        <v>0</v>
      </c>
      <c r="O14" s="36"/>
      <c r="P14" s="83" t="str">
        <f t="shared" si="30"/>
        <v/>
      </c>
      <c r="Q14" s="54"/>
      <c r="R14" s="76">
        <f t="shared" si="31"/>
        <v>0</v>
      </c>
      <c r="S14" s="34">
        <f t="shared" si="32"/>
        <v>1</v>
      </c>
      <c r="T14" s="43">
        <f t="shared" si="38"/>
        <v>0</v>
      </c>
      <c r="U14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המרכז",IF(T14=0,"",(IF(T14/'ראשי-פרטים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4" s="36"/>
      <c r="W14" s="83" t="str">
        <f t="shared" si="39"/>
        <v/>
      </c>
      <c r="X14" s="58"/>
      <c r="Z14" s="139">
        <f t="shared" si="15"/>
        <v>0</v>
      </c>
      <c r="AA14" s="139">
        <f t="shared" si="5"/>
        <v>0</v>
      </c>
    </row>
    <row r="15" spans="1:27" s="32" customFormat="1" ht="24" customHeight="1" x14ac:dyDescent="0.25">
      <c r="A15" s="227">
        <v>13</v>
      </c>
      <c r="B15" s="126"/>
      <c r="C15" s="130"/>
      <c r="D15" s="215"/>
      <c r="E15" s="129"/>
      <c r="F15" s="127"/>
      <c r="G15" s="137">
        <f t="shared" si="42"/>
        <v>0</v>
      </c>
      <c r="H15" s="128"/>
      <c r="I15" s="128"/>
      <c r="J15" s="229">
        <f t="shared" si="41"/>
        <v>0</v>
      </c>
      <c r="K15" s="37">
        <f t="shared" ref="K15" si="47">+G15</f>
        <v>0</v>
      </c>
      <c r="L15" s="37">
        <f t="shared" ref="L15" si="48">+K15*F15</f>
        <v>0</v>
      </c>
      <c r="M15" s="119">
        <f t="shared" si="28"/>
        <v>1</v>
      </c>
      <c r="N15" s="35">
        <f t="shared" si="37"/>
        <v>0</v>
      </c>
      <c r="O15" s="36"/>
      <c r="P15" s="83" t="str">
        <f t="shared" si="30"/>
        <v/>
      </c>
      <c r="Q15" s="54"/>
      <c r="R15" s="76">
        <f t="shared" si="31"/>
        <v>0</v>
      </c>
      <c r="S15" s="34">
        <f t="shared" si="32"/>
        <v>1</v>
      </c>
      <c r="T15" s="43">
        <f t="shared" si="38"/>
        <v>0</v>
      </c>
      <c r="U15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המרכז",IF(T15=0,"",(IF(T15/'ראשי-פרטים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5" s="36"/>
      <c r="W15" s="83" t="str">
        <f t="shared" si="39"/>
        <v/>
      </c>
      <c r="X15" s="58"/>
      <c r="Z15" s="139">
        <f t="shared" si="15"/>
        <v>0</v>
      </c>
      <c r="AA15" s="139">
        <f t="shared" si="5"/>
        <v>0</v>
      </c>
    </row>
    <row r="16" spans="1:27" s="32" customFormat="1" ht="24" customHeight="1" x14ac:dyDescent="0.25">
      <c r="A16" s="227">
        <v>14</v>
      </c>
      <c r="B16" s="126"/>
      <c r="C16" s="130"/>
      <c r="D16" s="215"/>
      <c r="E16" s="129"/>
      <c r="F16" s="127"/>
      <c r="G16" s="137">
        <f t="shared" si="42"/>
        <v>0</v>
      </c>
      <c r="H16" s="128"/>
      <c r="I16" s="128"/>
      <c r="J16" s="229">
        <f t="shared" si="41"/>
        <v>0</v>
      </c>
      <c r="K16" s="37">
        <f t="shared" ref="K16:K42" si="49">+G16</f>
        <v>0</v>
      </c>
      <c r="L16" s="37">
        <f t="shared" ref="L16:L42" si="50">+K16*F16</f>
        <v>0</v>
      </c>
      <c r="M16" s="119">
        <f t="shared" si="28"/>
        <v>1</v>
      </c>
      <c r="N16" s="35">
        <f t="shared" si="37"/>
        <v>0</v>
      </c>
      <c r="O16" s="36"/>
      <c r="P16" s="83" t="str">
        <f t="shared" si="30"/>
        <v/>
      </c>
      <c r="Q16" s="54"/>
      <c r="R16" s="76">
        <f t="shared" si="31"/>
        <v>0</v>
      </c>
      <c r="S16" s="34">
        <f t="shared" si="32"/>
        <v>1</v>
      </c>
      <c r="T16" s="43">
        <f t="shared" si="38"/>
        <v>0</v>
      </c>
      <c r="U16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המרכז",IF(T16=0,"",(IF(T16/'ראשי-פרטים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6" s="36"/>
      <c r="W16" s="83" t="str">
        <f t="shared" si="39"/>
        <v/>
      </c>
      <c r="X16" s="58"/>
      <c r="Z16" s="139">
        <f t="shared" si="15"/>
        <v>0</v>
      </c>
      <c r="AA16" s="139">
        <f t="shared" si="5"/>
        <v>0</v>
      </c>
    </row>
    <row r="17" spans="1:27" s="32" customFormat="1" ht="24" customHeight="1" x14ac:dyDescent="0.25">
      <c r="A17" s="227">
        <v>15</v>
      </c>
      <c r="B17" s="126"/>
      <c r="C17" s="130"/>
      <c r="D17" s="215"/>
      <c r="E17" s="129"/>
      <c r="F17" s="127"/>
      <c r="G17" s="137">
        <f t="shared" si="42"/>
        <v>0</v>
      </c>
      <c r="H17" s="128"/>
      <c r="I17" s="128"/>
      <c r="J17" s="229">
        <f t="shared" si="41"/>
        <v>0</v>
      </c>
      <c r="K17" s="37">
        <f t="shared" si="49"/>
        <v>0</v>
      </c>
      <c r="L17" s="37">
        <f t="shared" si="50"/>
        <v>0</v>
      </c>
      <c r="M17" s="119">
        <f t="shared" si="28"/>
        <v>1</v>
      </c>
      <c r="N17" s="35">
        <f t="shared" si="37"/>
        <v>0</v>
      </c>
      <c r="O17" s="36"/>
      <c r="P17" s="83" t="str">
        <f t="shared" si="30"/>
        <v/>
      </c>
      <c r="Q17" s="54"/>
      <c r="R17" s="76">
        <f t="shared" si="31"/>
        <v>0</v>
      </c>
      <c r="S17" s="34">
        <f t="shared" si="32"/>
        <v>1</v>
      </c>
      <c r="T17" s="43">
        <f t="shared" si="38"/>
        <v>0</v>
      </c>
      <c r="U17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המרכז",IF(T17=0,"",(IF(T17/'ראשי-פרטים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7" s="36"/>
      <c r="W17" s="83" t="str">
        <f t="shared" si="39"/>
        <v/>
      </c>
      <c r="X17" s="58"/>
      <c r="Z17" s="139">
        <f t="shared" si="15"/>
        <v>0</v>
      </c>
      <c r="AA17" s="139">
        <f t="shared" si="5"/>
        <v>0</v>
      </c>
    </row>
    <row r="18" spans="1:27" s="32" customFormat="1" ht="24" customHeight="1" x14ac:dyDescent="0.25">
      <c r="A18" s="227">
        <v>16</v>
      </c>
      <c r="B18" s="126"/>
      <c r="C18" s="130"/>
      <c r="D18" s="215"/>
      <c r="E18" s="129"/>
      <c r="F18" s="127"/>
      <c r="G18" s="137">
        <f t="shared" si="42"/>
        <v>0</v>
      </c>
      <c r="H18" s="128"/>
      <c r="I18" s="128"/>
      <c r="J18" s="229">
        <f t="shared" si="41"/>
        <v>0</v>
      </c>
      <c r="K18" s="37">
        <f t="shared" si="49"/>
        <v>0</v>
      </c>
      <c r="L18" s="37">
        <f t="shared" si="50"/>
        <v>0</v>
      </c>
      <c r="M18" s="119">
        <f t="shared" si="28"/>
        <v>1</v>
      </c>
      <c r="N18" s="35">
        <f t="shared" si="37"/>
        <v>0</v>
      </c>
      <c r="O18" s="36"/>
      <c r="P18" s="83" t="str">
        <f t="shared" si="30"/>
        <v/>
      </c>
      <c r="Q18" s="54"/>
      <c r="R18" s="76">
        <f t="shared" si="31"/>
        <v>0</v>
      </c>
      <c r="S18" s="34">
        <f t="shared" si="32"/>
        <v>1</v>
      </c>
      <c r="T18" s="43">
        <f t="shared" si="38"/>
        <v>0</v>
      </c>
      <c r="U18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המרכז",IF(T18=0,"",(IF(T18/'ראשי-פרטים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8" s="36"/>
      <c r="W18" s="83" t="str">
        <f t="shared" si="39"/>
        <v/>
      </c>
      <c r="X18" s="58"/>
      <c r="Z18" s="139">
        <f t="shared" si="15"/>
        <v>0</v>
      </c>
      <c r="AA18" s="139">
        <f t="shared" si="5"/>
        <v>0</v>
      </c>
    </row>
    <row r="19" spans="1:27" s="32" customFormat="1" ht="24" customHeight="1" x14ac:dyDescent="0.25">
      <c r="A19" s="227">
        <v>17</v>
      </c>
      <c r="B19" s="126"/>
      <c r="C19" s="130"/>
      <c r="D19" s="215"/>
      <c r="E19" s="129"/>
      <c r="F19" s="127"/>
      <c r="G19" s="137">
        <f t="shared" si="42"/>
        <v>0</v>
      </c>
      <c r="H19" s="128"/>
      <c r="I19" s="128"/>
      <c r="J19" s="229">
        <f t="shared" si="41"/>
        <v>0</v>
      </c>
      <c r="K19" s="37">
        <f t="shared" si="49"/>
        <v>0</v>
      </c>
      <c r="L19" s="37">
        <f t="shared" si="50"/>
        <v>0</v>
      </c>
      <c r="M19" s="119">
        <f t="shared" si="28"/>
        <v>1</v>
      </c>
      <c r="N19" s="35">
        <f t="shared" si="37"/>
        <v>0</v>
      </c>
      <c r="O19" s="36"/>
      <c r="P19" s="83" t="str">
        <f t="shared" si="30"/>
        <v/>
      </c>
      <c r="Q19" s="54"/>
      <c r="R19" s="76">
        <f t="shared" si="31"/>
        <v>0</v>
      </c>
      <c r="S19" s="34">
        <f t="shared" si="32"/>
        <v>1</v>
      </c>
      <c r="T19" s="43">
        <f t="shared" si="38"/>
        <v>0</v>
      </c>
      <c r="U19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המרכז",IF(T19=0,"",(IF(T19/'ראשי-פרטים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19" s="36"/>
      <c r="W19" s="83" t="str">
        <f t="shared" si="39"/>
        <v/>
      </c>
      <c r="X19" s="58"/>
      <c r="Z19" s="139">
        <f t="shared" si="15"/>
        <v>0</v>
      </c>
      <c r="AA19" s="139">
        <f t="shared" si="5"/>
        <v>0</v>
      </c>
    </row>
    <row r="20" spans="1:27" s="32" customFormat="1" ht="24" customHeight="1" x14ac:dyDescent="0.25">
      <c r="A20" s="227">
        <v>18</v>
      </c>
      <c r="B20" s="126"/>
      <c r="C20" s="130"/>
      <c r="D20" s="215"/>
      <c r="E20" s="129"/>
      <c r="F20" s="127"/>
      <c r="G20" s="137">
        <f t="shared" si="42"/>
        <v>0</v>
      </c>
      <c r="H20" s="128"/>
      <c r="I20" s="128"/>
      <c r="J20" s="229">
        <f t="shared" si="41"/>
        <v>0</v>
      </c>
      <c r="K20" s="37">
        <f t="shared" si="49"/>
        <v>0</v>
      </c>
      <c r="L20" s="37">
        <f t="shared" si="50"/>
        <v>0</v>
      </c>
      <c r="M20" s="119">
        <f t="shared" si="28"/>
        <v>1</v>
      </c>
      <c r="N20" s="35">
        <f t="shared" si="37"/>
        <v>0</v>
      </c>
      <c r="O20" s="36"/>
      <c r="P20" s="83" t="str">
        <f t="shared" si="30"/>
        <v/>
      </c>
      <c r="Q20" s="54"/>
      <c r="R20" s="76">
        <f t="shared" si="31"/>
        <v>0</v>
      </c>
      <c r="S20" s="34">
        <f t="shared" si="32"/>
        <v>1</v>
      </c>
      <c r="T20" s="43">
        <f t="shared" si="38"/>
        <v>0</v>
      </c>
      <c r="U20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המרכז",IF(T20=0,"",(IF(T20/'ראשי-פרטים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0" s="36"/>
      <c r="W20" s="83" t="str">
        <f t="shared" si="39"/>
        <v/>
      </c>
      <c r="X20" s="58"/>
      <c r="Z20" s="139">
        <f t="shared" si="15"/>
        <v>0</v>
      </c>
      <c r="AA20" s="139">
        <f t="shared" si="5"/>
        <v>0</v>
      </c>
    </row>
    <row r="21" spans="1:27" s="32" customFormat="1" ht="24" customHeight="1" x14ac:dyDescent="0.25">
      <c r="A21" s="227">
        <v>19</v>
      </c>
      <c r="B21" s="126"/>
      <c r="C21" s="130"/>
      <c r="D21" s="215"/>
      <c r="E21" s="129"/>
      <c r="F21" s="127"/>
      <c r="G21" s="137">
        <f t="shared" si="42"/>
        <v>0</v>
      </c>
      <c r="H21" s="128"/>
      <c r="I21" s="128"/>
      <c r="J21" s="229">
        <f t="shared" si="41"/>
        <v>0</v>
      </c>
      <c r="K21" s="37">
        <f t="shared" si="49"/>
        <v>0</v>
      </c>
      <c r="L21" s="37">
        <f t="shared" si="50"/>
        <v>0</v>
      </c>
      <c r="M21" s="119">
        <f t="shared" si="28"/>
        <v>1</v>
      </c>
      <c r="N21" s="35">
        <f t="shared" si="37"/>
        <v>0</v>
      </c>
      <c r="O21" s="36"/>
      <c r="P21" s="83" t="str">
        <f t="shared" si="30"/>
        <v/>
      </c>
      <c r="Q21" s="54"/>
      <c r="R21" s="76">
        <f t="shared" si="31"/>
        <v>0</v>
      </c>
      <c r="S21" s="34">
        <f t="shared" si="32"/>
        <v>1</v>
      </c>
      <c r="T21" s="43">
        <f t="shared" si="38"/>
        <v>0</v>
      </c>
      <c r="U21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המרכז",IF(T21=0,"",(IF(T21/'ראשי-פרטים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1" s="36"/>
      <c r="W21" s="83" t="str">
        <f t="shared" si="39"/>
        <v/>
      </c>
      <c r="X21" s="58"/>
      <c r="Z21" s="139">
        <f t="shared" si="15"/>
        <v>0</v>
      </c>
      <c r="AA21" s="139">
        <f t="shared" si="5"/>
        <v>0</v>
      </c>
    </row>
    <row r="22" spans="1:27" s="32" customFormat="1" ht="24" customHeight="1" x14ac:dyDescent="0.25">
      <c r="A22" s="227">
        <v>20</v>
      </c>
      <c r="B22" s="126"/>
      <c r="C22" s="130"/>
      <c r="D22" s="215"/>
      <c r="E22" s="129"/>
      <c r="F22" s="127"/>
      <c r="G22" s="137">
        <f t="shared" si="42"/>
        <v>0</v>
      </c>
      <c r="H22" s="128"/>
      <c r="I22" s="128"/>
      <c r="J22" s="229">
        <f t="shared" si="41"/>
        <v>0</v>
      </c>
      <c r="K22" s="37">
        <f t="shared" si="49"/>
        <v>0</v>
      </c>
      <c r="L22" s="37">
        <f t="shared" si="50"/>
        <v>0</v>
      </c>
      <c r="M22" s="119">
        <f t="shared" si="28"/>
        <v>1</v>
      </c>
      <c r="N22" s="35">
        <f t="shared" si="37"/>
        <v>0</v>
      </c>
      <c r="O22" s="36"/>
      <c r="P22" s="83" t="str">
        <f t="shared" si="30"/>
        <v/>
      </c>
      <c r="Q22" s="54"/>
      <c r="R22" s="76">
        <f t="shared" si="31"/>
        <v>0</v>
      </c>
      <c r="S22" s="34">
        <f t="shared" si="32"/>
        <v>1</v>
      </c>
      <c r="T22" s="43">
        <f t="shared" si="38"/>
        <v>0</v>
      </c>
      <c r="U22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המרכז",IF(T22=0,"",(IF(T22/'ראשי-פרטים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2" s="36"/>
      <c r="W22" s="83" t="str">
        <f t="shared" si="39"/>
        <v/>
      </c>
      <c r="X22" s="58"/>
      <c r="Z22" s="139">
        <f t="shared" si="15"/>
        <v>0</v>
      </c>
      <c r="AA22" s="139">
        <f t="shared" si="5"/>
        <v>0</v>
      </c>
    </row>
    <row r="23" spans="1:27" s="32" customFormat="1" ht="24" customHeight="1" x14ac:dyDescent="0.25">
      <c r="A23" s="227">
        <v>21</v>
      </c>
      <c r="B23" s="126"/>
      <c r="C23" s="130"/>
      <c r="D23" s="215"/>
      <c r="E23" s="129"/>
      <c r="F23" s="127"/>
      <c r="G23" s="137">
        <f t="shared" si="42"/>
        <v>0</v>
      </c>
      <c r="H23" s="128"/>
      <c r="I23" s="128"/>
      <c r="J23" s="229">
        <f t="shared" si="41"/>
        <v>0</v>
      </c>
      <c r="K23" s="37">
        <f t="shared" si="49"/>
        <v>0</v>
      </c>
      <c r="L23" s="37">
        <f t="shared" si="50"/>
        <v>0</v>
      </c>
      <c r="M23" s="119">
        <f t="shared" si="28"/>
        <v>1</v>
      </c>
      <c r="N23" s="35">
        <f t="shared" si="37"/>
        <v>0</v>
      </c>
      <c r="O23" s="36"/>
      <c r="P23" s="83" t="str">
        <f t="shared" si="30"/>
        <v/>
      </c>
      <c r="Q23" s="54"/>
      <c r="R23" s="76">
        <f t="shared" si="31"/>
        <v>0</v>
      </c>
      <c r="S23" s="34">
        <f t="shared" si="32"/>
        <v>1</v>
      </c>
      <c r="T23" s="43">
        <f t="shared" si="38"/>
        <v>0</v>
      </c>
      <c r="U23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המרכז",IF(T23=0,"",(IF(T23/'ראשי-פרטים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3" s="36"/>
      <c r="W23" s="83" t="str">
        <f t="shared" si="39"/>
        <v/>
      </c>
      <c r="X23" s="58"/>
      <c r="Z23" s="139">
        <f t="shared" si="15"/>
        <v>0</v>
      </c>
      <c r="AA23" s="139">
        <f t="shared" si="5"/>
        <v>0</v>
      </c>
    </row>
    <row r="24" spans="1:27" s="32" customFormat="1" ht="24" customHeight="1" x14ac:dyDescent="0.25">
      <c r="A24" s="227">
        <v>22</v>
      </c>
      <c r="B24" s="126"/>
      <c r="C24" s="130"/>
      <c r="D24" s="215"/>
      <c r="E24" s="129"/>
      <c r="F24" s="127"/>
      <c r="G24" s="137">
        <f t="shared" si="42"/>
        <v>0</v>
      </c>
      <c r="H24" s="128"/>
      <c r="I24" s="128"/>
      <c r="J24" s="229">
        <f t="shared" si="41"/>
        <v>0</v>
      </c>
      <c r="K24" s="37">
        <f t="shared" si="49"/>
        <v>0</v>
      </c>
      <c r="L24" s="37">
        <f t="shared" si="50"/>
        <v>0</v>
      </c>
      <c r="M24" s="119">
        <f t="shared" si="28"/>
        <v>1</v>
      </c>
      <c r="N24" s="35">
        <f t="shared" si="37"/>
        <v>0</v>
      </c>
      <c r="O24" s="36"/>
      <c r="P24" s="83" t="str">
        <f t="shared" si="30"/>
        <v/>
      </c>
      <c r="Q24" s="54"/>
      <c r="R24" s="76">
        <f t="shared" si="31"/>
        <v>0</v>
      </c>
      <c r="S24" s="34">
        <f t="shared" si="32"/>
        <v>1</v>
      </c>
      <c r="T24" s="43">
        <f t="shared" si="38"/>
        <v>0</v>
      </c>
      <c r="U24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המרכז",IF(T24=0,"",(IF(T24/'ראשי-פרטים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4" s="36"/>
      <c r="W24" s="83" t="str">
        <f t="shared" si="39"/>
        <v/>
      </c>
      <c r="X24" s="58"/>
      <c r="Z24" s="139">
        <f t="shared" si="15"/>
        <v>0</v>
      </c>
      <c r="AA24" s="139">
        <f t="shared" si="5"/>
        <v>0</v>
      </c>
    </row>
    <row r="25" spans="1:27" s="32" customFormat="1" ht="24" customHeight="1" x14ac:dyDescent="0.25">
      <c r="A25" s="227">
        <v>23</v>
      </c>
      <c r="B25" s="126"/>
      <c r="C25" s="130"/>
      <c r="D25" s="215"/>
      <c r="E25" s="129"/>
      <c r="F25" s="127"/>
      <c r="G25" s="137">
        <f t="shared" si="42"/>
        <v>0</v>
      </c>
      <c r="H25" s="128"/>
      <c r="I25" s="128"/>
      <c r="J25" s="229">
        <f t="shared" si="41"/>
        <v>0</v>
      </c>
      <c r="K25" s="37">
        <f t="shared" si="49"/>
        <v>0</v>
      </c>
      <c r="L25" s="37">
        <f t="shared" si="50"/>
        <v>0</v>
      </c>
      <c r="M25" s="119">
        <f t="shared" si="28"/>
        <v>1</v>
      </c>
      <c r="N25" s="35">
        <f t="shared" si="37"/>
        <v>0</v>
      </c>
      <c r="O25" s="36"/>
      <c r="P25" s="83" t="str">
        <f t="shared" si="30"/>
        <v/>
      </c>
      <c r="Q25" s="54"/>
      <c r="R25" s="76">
        <f t="shared" si="31"/>
        <v>0</v>
      </c>
      <c r="S25" s="34">
        <f t="shared" si="32"/>
        <v>1</v>
      </c>
      <c r="T25" s="43">
        <f t="shared" si="38"/>
        <v>0</v>
      </c>
      <c r="U25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המרכז",IF(T25=0,"",(IF(T25/'ראשי-פרטים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5" s="36"/>
      <c r="W25" s="83" t="str">
        <f t="shared" si="39"/>
        <v/>
      </c>
      <c r="X25" s="58"/>
      <c r="Z25" s="139">
        <f t="shared" si="15"/>
        <v>0</v>
      </c>
      <c r="AA25" s="139">
        <f t="shared" si="5"/>
        <v>0</v>
      </c>
    </row>
    <row r="26" spans="1:27" s="32" customFormat="1" ht="24" customHeight="1" x14ac:dyDescent="0.25">
      <c r="A26" s="227">
        <v>24</v>
      </c>
      <c r="B26" s="126"/>
      <c r="C26" s="130"/>
      <c r="D26" s="215"/>
      <c r="E26" s="129"/>
      <c r="F26" s="127"/>
      <c r="G26" s="137">
        <f t="shared" si="42"/>
        <v>0</v>
      </c>
      <c r="H26" s="128"/>
      <c r="I26" s="128"/>
      <c r="J26" s="229">
        <f t="shared" si="41"/>
        <v>0</v>
      </c>
      <c r="K26" s="37">
        <f t="shared" si="49"/>
        <v>0</v>
      </c>
      <c r="L26" s="37">
        <f t="shared" si="50"/>
        <v>0</v>
      </c>
      <c r="M26" s="119">
        <f t="shared" si="28"/>
        <v>1</v>
      </c>
      <c r="N26" s="35">
        <f t="shared" si="37"/>
        <v>0</v>
      </c>
      <c r="O26" s="36"/>
      <c r="P26" s="83" t="str">
        <f t="shared" si="30"/>
        <v/>
      </c>
      <c r="Q26" s="54"/>
      <c r="R26" s="76">
        <f t="shared" si="31"/>
        <v>0</v>
      </c>
      <c r="S26" s="34">
        <f t="shared" si="32"/>
        <v>1</v>
      </c>
      <c r="T26" s="43">
        <f t="shared" si="38"/>
        <v>0</v>
      </c>
      <c r="U26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המרכז",IF(T26=0,"",(IF(T26/'ראשי-פרטים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6" s="36"/>
      <c r="W26" s="83" t="str">
        <f t="shared" si="39"/>
        <v/>
      </c>
      <c r="X26" s="58"/>
      <c r="Z26" s="139">
        <f t="shared" si="15"/>
        <v>0</v>
      </c>
      <c r="AA26" s="139">
        <f t="shared" si="5"/>
        <v>0</v>
      </c>
    </row>
    <row r="27" spans="1:27" s="32" customFormat="1" ht="24" customHeight="1" x14ac:dyDescent="0.25">
      <c r="A27" s="227">
        <v>25</v>
      </c>
      <c r="B27" s="126"/>
      <c r="C27" s="130"/>
      <c r="D27" s="215"/>
      <c r="E27" s="129"/>
      <c r="F27" s="127"/>
      <c r="G27" s="137">
        <f t="shared" si="42"/>
        <v>0</v>
      </c>
      <c r="H27" s="128"/>
      <c r="I27" s="128"/>
      <c r="J27" s="229">
        <f t="shared" si="41"/>
        <v>0</v>
      </c>
      <c r="K27" s="37">
        <f t="shared" si="49"/>
        <v>0</v>
      </c>
      <c r="L27" s="37">
        <f t="shared" si="50"/>
        <v>0</v>
      </c>
      <c r="M27" s="119">
        <f t="shared" si="28"/>
        <v>1</v>
      </c>
      <c r="N27" s="35">
        <f t="shared" si="37"/>
        <v>0</v>
      </c>
      <c r="O27" s="36"/>
      <c r="P27" s="83" t="str">
        <f t="shared" si="30"/>
        <v/>
      </c>
      <c r="Q27" s="54"/>
      <c r="R27" s="76">
        <f t="shared" si="31"/>
        <v>0</v>
      </c>
      <c r="S27" s="34">
        <f t="shared" si="32"/>
        <v>1</v>
      </c>
      <c r="T27" s="43">
        <f t="shared" si="38"/>
        <v>0</v>
      </c>
      <c r="U27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המרכז",IF(T27=0,"",(IF(T27/'ראשי-פרטים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7" s="36"/>
      <c r="W27" s="83" t="str">
        <f t="shared" si="39"/>
        <v/>
      </c>
      <c r="X27" s="58"/>
      <c r="Z27" s="139">
        <f t="shared" si="15"/>
        <v>0</v>
      </c>
      <c r="AA27" s="139">
        <f t="shared" si="5"/>
        <v>0</v>
      </c>
    </row>
    <row r="28" spans="1:27" s="32" customFormat="1" ht="24" customHeight="1" x14ac:dyDescent="0.25">
      <c r="A28" s="227">
        <v>26</v>
      </c>
      <c r="B28" s="126"/>
      <c r="C28" s="130"/>
      <c r="D28" s="215"/>
      <c r="E28" s="129"/>
      <c r="F28" s="127"/>
      <c r="G28" s="137">
        <f t="shared" si="42"/>
        <v>0</v>
      </c>
      <c r="H28" s="128"/>
      <c r="I28" s="128"/>
      <c r="J28" s="229">
        <f t="shared" si="41"/>
        <v>0</v>
      </c>
      <c r="K28" s="37">
        <f t="shared" si="49"/>
        <v>0</v>
      </c>
      <c r="L28" s="37">
        <f t="shared" si="50"/>
        <v>0</v>
      </c>
      <c r="M28" s="119">
        <f t="shared" si="28"/>
        <v>1</v>
      </c>
      <c r="N28" s="35">
        <f t="shared" si="37"/>
        <v>0</v>
      </c>
      <c r="O28" s="36"/>
      <c r="P28" s="83" t="str">
        <f t="shared" si="30"/>
        <v/>
      </c>
      <c r="Q28" s="54"/>
      <c r="R28" s="76">
        <f t="shared" si="31"/>
        <v>0</v>
      </c>
      <c r="S28" s="34">
        <f t="shared" si="32"/>
        <v>1</v>
      </c>
      <c r="T28" s="43">
        <f t="shared" si="38"/>
        <v>0</v>
      </c>
      <c r="U28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המרכז",IF(T28=0,"",(IF(T28/'ראשי-פרטים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8" s="36"/>
      <c r="W28" s="83" t="str">
        <f t="shared" si="39"/>
        <v/>
      </c>
      <c r="X28" s="58"/>
      <c r="Z28" s="139">
        <f t="shared" si="15"/>
        <v>0</v>
      </c>
      <c r="AA28" s="139">
        <f t="shared" si="5"/>
        <v>0</v>
      </c>
    </row>
    <row r="29" spans="1:27" s="32" customFormat="1" ht="24" customHeight="1" x14ac:dyDescent="0.25">
      <c r="A29" s="227">
        <v>27</v>
      </c>
      <c r="B29" s="126"/>
      <c r="C29" s="130"/>
      <c r="D29" s="215"/>
      <c r="E29" s="129"/>
      <c r="F29" s="127"/>
      <c r="G29" s="137">
        <f t="shared" si="42"/>
        <v>0</v>
      </c>
      <c r="H29" s="128"/>
      <c r="I29" s="128"/>
      <c r="J29" s="229">
        <f t="shared" si="41"/>
        <v>0</v>
      </c>
      <c r="K29" s="37">
        <f t="shared" si="49"/>
        <v>0</v>
      </c>
      <c r="L29" s="37">
        <f t="shared" si="50"/>
        <v>0</v>
      </c>
      <c r="M29" s="119">
        <f t="shared" si="28"/>
        <v>1</v>
      </c>
      <c r="N29" s="35">
        <f t="shared" si="37"/>
        <v>0</v>
      </c>
      <c r="O29" s="36"/>
      <c r="P29" s="83" t="str">
        <f t="shared" si="30"/>
        <v/>
      </c>
      <c r="Q29" s="54"/>
      <c r="R29" s="76">
        <f t="shared" si="31"/>
        <v>0</v>
      </c>
      <c r="S29" s="34">
        <f t="shared" si="32"/>
        <v>1</v>
      </c>
      <c r="T29" s="43">
        <f t="shared" si="38"/>
        <v>0</v>
      </c>
      <c r="U29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המרכז",IF(T29=0,"",(IF(T29/'ראשי-פרטים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29" s="36"/>
      <c r="W29" s="83" t="str">
        <f t="shared" si="39"/>
        <v/>
      </c>
      <c r="X29" s="58"/>
      <c r="Z29" s="139">
        <f t="shared" si="15"/>
        <v>0</v>
      </c>
      <c r="AA29" s="139">
        <f t="shared" si="5"/>
        <v>0</v>
      </c>
    </row>
    <row r="30" spans="1:27" s="32" customFormat="1" ht="24" customHeight="1" x14ac:dyDescent="0.25">
      <c r="A30" s="227">
        <v>28</v>
      </c>
      <c r="B30" s="126"/>
      <c r="C30" s="130"/>
      <c r="D30" s="215"/>
      <c r="E30" s="129"/>
      <c r="F30" s="127"/>
      <c r="G30" s="137">
        <f t="shared" si="42"/>
        <v>0</v>
      </c>
      <c r="H30" s="128"/>
      <c r="I30" s="128"/>
      <c r="J30" s="229">
        <f t="shared" si="41"/>
        <v>0</v>
      </c>
      <c r="K30" s="37">
        <f t="shared" si="49"/>
        <v>0</v>
      </c>
      <c r="L30" s="37">
        <f t="shared" si="50"/>
        <v>0</v>
      </c>
      <c r="M30" s="119">
        <f t="shared" si="28"/>
        <v>1</v>
      </c>
      <c r="N30" s="35">
        <f t="shared" si="37"/>
        <v>0</v>
      </c>
      <c r="O30" s="36"/>
      <c r="P30" s="83" t="str">
        <f t="shared" si="30"/>
        <v/>
      </c>
      <c r="Q30" s="54"/>
      <c r="R30" s="76">
        <f t="shared" si="31"/>
        <v>0</v>
      </c>
      <c r="S30" s="34">
        <f t="shared" si="32"/>
        <v>1</v>
      </c>
      <c r="T30" s="43">
        <f t="shared" si="38"/>
        <v>0</v>
      </c>
      <c r="U30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המרכז",IF(T30=0,"",(IF(T30/'ראשי-פרטים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0" s="36"/>
      <c r="W30" s="83" t="str">
        <f t="shared" si="39"/>
        <v/>
      </c>
      <c r="X30" s="58"/>
      <c r="Z30" s="139">
        <f t="shared" si="15"/>
        <v>0</v>
      </c>
      <c r="AA30" s="139">
        <f t="shared" si="5"/>
        <v>0</v>
      </c>
    </row>
    <row r="31" spans="1:27" s="32" customFormat="1" ht="24" customHeight="1" x14ac:dyDescent="0.25">
      <c r="A31" s="227">
        <v>29</v>
      </c>
      <c r="B31" s="126"/>
      <c r="C31" s="130"/>
      <c r="D31" s="215"/>
      <c r="E31" s="129"/>
      <c r="F31" s="127"/>
      <c r="G31" s="137">
        <f t="shared" si="42"/>
        <v>0</v>
      </c>
      <c r="H31" s="128"/>
      <c r="I31" s="128"/>
      <c r="J31" s="229">
        <f t="shared" si="41"/>
        <v>0</v>
      </c>
      <c r="K31" s="37">
        <f t="shared" si="49"/>
        <v>0</v>
      </c>
      <c r="L31" s="37">
        <f t="shared" si="50"/>
        <v>0</v>
      </c>
      <c r="M31" s="119">
        <f t="shared" si="28"/>
        <v>1</v>
      </c>
      <c r="N31" s="35">
        <f t="shared" si="37"/>
        <v>0</v>
      </c>
      <c r="O31" s="36"/>
      <c r="P31" s="83" t="str">
        <f t="shared" si="30"/>
        <v/>
      </c>
      <c r="Q31" s="54"/>
      <c r="R31" s="76">
        <f t="shared" si="31"/>
        <v>0</v>
      </c>
      <c r="S31" s="34">
        <f t="shared" si="32"/>
        <v>1</v>
      </c>
      <c r="T31" s="43">
        <f t="shared" si="38"/>
        <v>0</v>
      </c>
      <c r="U31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המרכז",IF(T31=0,"",(IF(T31/'ראשי-פרטים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1" s="36"/>
      <c r="W31" s="83" t="str">
        <f t="shared" si="39"/>
        <v/>
      </c>
      <c r="X31" s="58"/>
      <c r="Z31" s="139">
        <f t="shared" si="15"/>
        <v>0</v>
      </c>
      <c r="AA31" s="139">
        <f t="shared" si="5"/>
        <v>0</v>
      </c>
    </row>
    <row r="32" spans="1:27" s="32" customFormat="1" ht="24" customHeight="1" x14ac:dyDescent="0.25">
      <c r="A32" s="227">
        <v>30</v>
      </c>
      <c r="B32" s="126"/>
      <c r="C32" s="130"/>
      <c r="D32" s="215"/>
      <c r="E32" s="129"/>
      <c r="F32" s="127"/>
      <c r="G32" s="137">
        <f t="shared" si="42"/>
        <v>0</v>
      </c>
      <c r="H32" s="128"/>
      <c r="I32" s="128"/>
      <c r="J32" s="229">
        <f t="shared" si="41"/>
        <v>0</v>
      </c>
      <c r="K32" s="37">
        <f t="shared" si="49"/>
        <v>0</v>
      </c>
      <c r="L32" s="37">
        <f t="shared" si="50"/>
        <v>0</v>
      </c>
      <c r="M32" s="119">
        <f t="shared" si="28"/>
        <v>1</v>
      </c>
      <c r="N32" s="35">
        <f t="shared" si="37"/>
        <v>0</v>
      </c>
      <c r="O32" s="36"/>
      <c r="P32" s="83" t="str">
        <f t="shared" si="30"/>
        <v/>
      </c>
      <c r="Q32" s="54"/>
      <c r="R32" s="76">
        <f t="shared" si="31"/>
        <v>0</v>
      </c>
      <c r="S32" s="34">
        <f t="shared" si="32"/>
        <v>1</v>
      </c>
      <c r="T32" s="43">
        <f t="shared" si="38"/>
        <v>0</v>
      </c>
      <c r="U32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המרכז",IF(T32=0,"",(IF(T32/'ראשי-פרטים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2" s="36"/>
      <c r="W32" s="83" t="str">
        <f t="shared" si="39"/>
        <v/>
      </c>
      <c r="X32" s="58"/>
      <c r="Z32" s="139">
        <f t="shared" si="15"/>
        <v>0</v>
      </c>
      <c r="AA32" s="139">
        <f t="shared" si="5"/>
        <v>0</v>
      </c>
    </row>
    <row r="33" spans="1:27" s="32" customFormat="1" ht="24" customHeight="1" x14ac:dyDescent="0.25">
      <c r="A33" s="227">
        <v>31</v>
      </c>
      <c r="B33" s="126"/>
      <c r="C33" s="130"/>
      <c r="D33" s="215"/>
      <c r="E33" s="129"/>
      <c r="F33" s="127"/>
      <c r="G33" s="137">
        <f t="shared" si="42"/>
        <v>0</v>
      </c>
      <c r="H33" s="128"/>
      <c r="I33" s="128"/>
      <c r="J33" s="229">
        <f t="shared" si="41"/>
        <v>0</v>
      </c>
      <c r="K33" s="37">
        <f t="shared" si="49"/>
        <v>0</v>
      </c>
      <c r="L33" s="37">
        <f t="shared" si="50"/>
        <v>0</v>
      </c>
      <c r="M33" s="119">
        <f t="shared" si="28"/>
        <v>1</v>
      </c>
      <c r="N33" s="35">
        <f t="shared" si="37"/>
        <v>0</v>
      </c>
      <c r="O33" s="36"/>
      <c r="P33" s="83" t="str">
        <f t="shared" si="30"/>
        <v/>
      </c>
      <c r="Q33" s="54"/>
      <c r="R33" s="76">
        <f t="shared" si="31"/>
        <v>0</v>
      </c>
      <c r="S33" s="34">
        <f t="shared" si="32"/>
        <v>1</v>
      </c>
      <c r="T33" s="43">
        <f t="shared" si="38"/>
        <v>0</v>
      </c>
      <c r="U33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המרכז",IF(T33=0,"",(IF(T33/'ראשי-פרטים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3" s="36"/>
      <c r="W33" s="83" t="str">
        <f t="shared" si="39"/>
        <v/>
      </c>
      <c r="X33" s="58"/>
      <c r="Z33" s="139">
        <f t="shared" si="15"/>
        <v>0</v>
      </c>
      <c r="AA33" s="139">
        <f t="shared" si="5"/>
        <v>0</v>
      </c>
    </row>
    <row r="34" spans="1:27" s="32" customFormat="1" ht="24" customHeight="1" x14ac:dyDescent="0.25">
      <c r="A34" s="227">
        <v>32</v>
      </c>
      <c r="B34" s="126"/>
      <c r="C34" s="130"/>
      <c r="D34" s="215"/>
      <c r="E34" s="129"/>
      <c r="F34" s="127"/>
      <c r="G34" s="137">
        <f t="shared" si="42"/>
        <v>0</v>
      </c>
      <c r="H34" s="128"/>
      <c r="I34" s="128"/>
      <c r="J34" s="229">
        <f t="shared" si="41"/>
        <v>0</v>
      </c>
      <c r="K34" s="37">
        <f t="shared" si="49"/>
        <v>0</v>
      </c>
      <c r="L34" s="37">
        <f t="shared" si="50"/>
        <v>0</v>
      </c>
      <c r="M34" s="119">
        <f t="shared" si="28"/>
        <v>1</v>
      </c>
      <c r="N34" s="35">
        <f t="shared" si="37"/>
        <v>0</v>
      </c>
      <c r="O34" s="36"/>
      <c r="P34" s="83" t="str">
        <f t="shared" si="30"/>
        <v/>
      </c>
      <c r="Q34" s="54"/>
      <c r="R34" s="76">
        <f t="shared" si="31"/>
        <v>0</v>
      </c>
      <c r="S34" s="34">
        <f t="shared" si="32"/>
        <v>1</v>
      </c>
      <c r="T34" s="43">
        <f t="shared" si="38"/>
        <v>0</v>
      </c>
      <c r="U34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המרכז",IF(T34=0,"",(IF(T34/'ראשי-פרטים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4" s="36"/>
      <c r="W34" s="83" t="str">
        <f t="shared" si="39"/>
        <v/>
      </c>
      <c r="X34" s="58"/>
      <c r="Z34" s="139">
        <f t="shared" si="15"/>
        <v>0</v>
      </c>
      <c r="AA34" s="139">
        <f t="shared" si="5"/>
        <v>0</v>
      </c>
    </row>
    <row r="35" spans="1:27" s="32" customFormat="1" ht="24" customHeight="1" x14ac:dyDescent="0.25">
      <c r="A35" s="227">
        <v>33</v>
      </c>
      <c r="B35" s="126"/>
      <c r="C35" s="130"/>
      <c r="D35" s="215"/>
      <c r="E35" s="129"/>
      <c r="F35" s="127"/>
      <c r="G35" s="137">
        <f t="shared" si="42"/>
        <v>0</v>
      </c>
      <c r="H35" s="128"/>
      <c r="I35" s="128"/>
      <c r="J35" s="229">
        <f t="shared" si="41"/>
        <v>0</v>
      </c>
      <c r="K35" s="37">
        <f t="shared" si="49"/>
        <v>0</v>
      </c>
      <c r="L35" s="37">
        <f t="shared" si="50"/>
        <v>0</v>
      </c>
      <c r="M35" s="119">
        <f t="shared" si="28"/>
        <v>1</v>
      </c>
      <c r="N35" s="35">
        <f t="shared" si="37"/>
        <v>0</v>
      </c>
      <c r="O35" s="36"/>
      <c r="P35" s="83" t="str">
        <f t="shared" si="30"/>
        <v/>
      </c>
      <c r="Q35" s="54"/>
      <c r="R35" s="76">
        <f t="shared" si="31"/>
        <v>0</v>
      </c>
      <c r="S35" s="34">
        <f t="shared" si="32"/>
        <v>1</v>
      </c>
      <c r="T35" s="43">
        <f t="shared" si="38"/>
        <v>0</v>
      </c>
      <c r="U35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המרכז",IF(T35=0,"",(IF(T35/'ראשי-פרטים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5" s="36"/>
      <c r="W35" s="83" t="str">
        <f t="shared" si="39"/>
        <v/>
      </c>
      <c r="X35" s="58"/>
      <c r="Z35" s="139">
        <f t="shared" si="15"/>
        <v>0</v>
      </c>
      <c r="AA35" s="139">
        <f t="shared" si="5"/>
        <v>0</v>
      </c>
    </row>
    <row r="36" spans="1:27" s="32" customFormat="1" ht="24" customHeight="1" x14ac:dyDescent="0.25">
      <c r="A36" s="227">
        <v>34</v>
      </c>
      <c r="B36" s="126"/>
      <c r="C36" s="130"/>
      <c r="D36" s="215"/>
      <c r="E36" s="137"/>
      <c r="F36" s="127"/>
      <c r="G36" s="137">
        <f t="shared" si="42"/>
        <v>0</v>
      </c>
      <c r="H36" s="128"/>
      <c r="I36" s="128"/>
      <c r="J36" s="229">
        <f t="shared" si="41"/>
        <v>0</v>
      </c>
      <c r="K36" s="37">
        <f t="shared" si="49"/>
        <v>0</v>
      </c>
      <c r="L36" s="37">
        <f t="shared" si="50"/>
        <v>0</v>
      </c>
      <c r="M36" s="119">
        <f t="shared" si="28"/>
        <v>1</v>
      </c>
      <c r="N36" s="35">
        <f t="shared" si="37"/>
        <v>0</v>
      </c>
      <c r="O36" s="36"/>
      <c r="P36" s="83" t="str">
        <f t="shared" si="30"/>
        <v/>
      </c>
      <c r="Q36" s="54"/>
      <c r="R36" s="76">
        <f t="shared" si="31"/>
        <v>0</v>
      </c>
      <c r="S36" s="34">
        <f t="shared" si="32"/>
        <v>1</v>
      </c>
      <c r="T36" s="43">
        <f t="shared" si="38"/>
        <v>0</v>
      </c>
      <c r="U36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המרכז",IF(T36=0,"",(IF(T36/'ראשי-פרטים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6" s="36"/>
      <c r="W36" s="83" t="str">
        <f t="shared" si="39"/>
        <v/>
      </c>
      <c r="X36" s="58"/>
      <c r="Z36" s="139">
        <f t="shared" si="15"/>
        <v>0</v>
      </c>
      <c r="AA36" s="139">
        <f t="shared" si="5"/>
        <v>0</v>
      </c>
    </row>
    <row r="37" spans="1:27" s="32" customFormat="1" ht="24" customHeight="1" x14ac:dyDescent="0.25">
      <c r="A37" s="227">
        <v>35</v>
      </c>
      <c r="B37" s="126"/>
      <c r="C37" s="130"/>
      <c r="D37" s="215"/>
      <c r="E37" s="129"/>
      <c r="F37" s="127"/>
      <c r="G37" s="137">
        <f t="shared" si="42"/>
        <v>0</v>
      </c>
      <c r="H37" s="128"/>
      <c r="I37" s="128"/>
      <c r="J37" s="229">
        <f t="shared" si="41"/>
        <v>0</v>
      </c>
      <c r="K37" s="37">
        <f t="shared" si="49"/>
        <v>0</v>
      </c>
      <c r="L37" s="37">
        <f t="shared" si="50"/>
        <v>0</v>
      </c>
      <c r="M37" s="119">
        <f t="shared" si="28"/>
        <v>1</v>
      </c>
      <c r="N37" s="35">
        <f t="shared" si="37"/>
        <v>0</v>
      </c>
      <c r="O37" s="36"/>
      <c r="P37" s="83" t="str">
        <f t="shared" si="30"/>
        <v/>
      </c>
      <c r="Q37" s="54"/>
      <c r="R37" s="76">
        <f t="shared" si="31"/>
        <v>0</v>
      </c>
      <c r="S37" s="34">
        <f t="shared" si="32"/>
        <v>1</v>
      </c>
      <c r="T37" s="43">
        <f t="shared" si="38"/>
        <v>0</v>
      </c>
      <c r="U37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המרכז",IF(T37=0,"",(IF(T37/'ראשי-פרטים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7" s="36"/>
      <c r="W37" s="83" t="str">
        <f t="shared" si="39"/>
        <v/>
      </c>
      <c r="X37" s="58"/>
      <c r="Z37" s="139">
        <f t="shared" si="15"/>
        <v>0</v>
      </c>
      <c r="AA37" s="139">
        <f t="shared" si="5"/>
        <v>0</v>
      </c>
    </row>
    <row r="38" spans="1:27" s="32" customFormat="1" ht="24" customHeight="1" x14ac:dyDescent="0.25">
      <c r="A38" s="227">
        <v>36</v>
      </c>
      <c r="B38" s="126"/>
      <c r="C38" s="130"/>
      <c r="D38" s="215"/>
      <c r="E38" s="129"/>
      <c r="F38" s="127"/>
      <c r="G38" s="137">
        <f t="shared" si="42"/>
        <v>0</v>
      </c>
      <c r="H38" s="128"/>
      <c r="I38" s="128"/>
      <c r="J38" s="229">
        <f t="shared" si="41"/>
        <v>0</v>
      </c>
      <c r="K38" s="37">
        <f t="shared" si="49"/>
        <v>0</v>
      </c>
      <c r="L38" s="37">
        <f t="shared" si="50"/>
        <v>0</v>
      </c>
      <c r="M38" s="119">
        <f t="shared" si="28"/>
        <v>1</v>
      </c>
      <c r="N38" s="35">
        <f t="shared" si="37"/>
        <v>0</v>
      </c>
      <c r="O38" s="36"/>
      <c r="P38" s="83" t="str">
        <f t="shared" si="30"/>
        <v/>
      </c>
      <c r="Q38" s="54"/>
      <c r="R38" s="76">
        <f t="shared" si="31"/>
        <v>0</v>
      </c>
      <c r="S38" s="34">
        <f t="shared" si="32"/>
        <v>1</v>
      </c>
      <c r="T38" s="43">
        <f t="shared" si="38"/>
        <v>0</v>
      </c>
      <c r="U38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המרכז",IF(T38=0,"",(IF(T38/'ראשי-פרטים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8" s="36"/>
      <c r="W38" s="83" t="str">
        <f t="shared" si="39"/>
        <v/>
      </c>
      <c r="X38" s="58"/>
      <c r="Z38" s="139">
        <f t="shared" si="15"/>
        <v>0</v>
      </c>
      <c r="AA38" s="139">
        <f t="shared" si="5"/>
        <v>0</v>
      </c>
    </row>
    <row r="39" spans="1:27" s="32" customFormat="1" ht="24" customHeight="1" x14ac:dyDescent="0.25">
      <c r="A39" s="227">
        <v>37</v>
      </c>
      <c r="B39" s="126"/>
      <c r="C39" s="129"/>
      <c r="D39" s="215"/>
      <c r="E39" s="129"/>
      <c r="F39" s="127"/>
      <c r="G39" s="137">
        <f t="shared" si="42"/>
        <v>0</v>
      </c>
      <c r="H39" s="128"/>
      <c r="I39" s="128"/>
      <c r="J39" s="229">
        <f t="shared" si="41"/>
        <v>0</v>
      </c>
      <c r="K39" s="37">
        <f t="shared" si="49"/>
        <v>0</v>
      </c>
      <c r="L39" s="37">
        <f t="shared" si="50"/>
        <v>0</v>
      </c>
      <c r="M39" s="119">
        <f t="shared" si="28"/>
        <v>1</v>
      </c>
      <c r="N39" s="35">
        <f t="shared" si="37"/>
        <v>0</v>
      </c>
      <c r="O39" s="36"/>
      <c r="P39" s="83" t="str">
        <f t="shared" si="30"/>
        <v/>
      </c>
      <c r="Q39" s="54"/>
      <c r="R39" s="76">
        <f t="shared" si="31"/>
        <v>0</v>
      </c>
      <c r="S39" s="34">
        <f t="shared" si="32"/>
        <v>1</v>
      </c>
      <c r="T39" s="43">
        <f t="shared" si="38"/>
        <v>0</v>
      </c>
      <c r="U39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המרכז",IF(T39=0,"",(IF(T39/'ראשי-פרטים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39" s="36"/>
      <c r="W39" s="83" t="str">
        <f t="shared" si="39"/>
        <v/>
      </c>
      <c r="X39" s="58"/>
      <c r="Z39" s="139">
        <f t="shared" si="15"/>
        <v>0</v>
      </c>
      <c r="AA39" s="139">
        <f t="shared" si="5"/>
        <v>0</v>
      </c>
    </row>
    <row r="40" spans="1:27" s="32" customFormat="1" ht="24" customHeight="1" x14ac:dyDescent="0.25">
      <c r="A40" s="227">
        <v>38</v>
      </c>
      <c r="B40" s="126"/>
      <c r="C40" s="130"/>
      <c r="D40" s="215"/>
      <c r="E40" s="129"/>
      <c r="F40" s="127"/>
      <c r="G40" s="137">
        <f t="shared" si="42"/>
        <v>0</v>
      </c>
      <c r="H40" s="128"/>
      <c r="I40" s="128"/>
      <c r="J40" s="229">
        <f t="shared" si="41"/>
        <v>0</v>
      </c>
      <c r="K40" s="37">
        <f t="shared" si="49"/>
        <v>0</v>
      </c>
      <c r="L40" s="37">
        <f t="shared" si="50"/>
        <v>0</v>
      </c>
      <c r="M40" s="119">
        <f t="shared" si="28"/>
        <v>1</v>
      </c>
      <c r="N40" s="35">
        <f t="shared" si="37"/>
        <v>0</v>
      </c>
      <c r="O40" s="36"/>
      <c r="P40" s="83" t="str">
        <f t="shared" si="30"/>
        <v/>
      </c>
      <c r="Q40" s="54"/>
      <c r="R40" s="76">
        <f t="shared" si="31"/>
        <v>0</v>
      </c>
      <c r="S40" s="34">
        <f t="shared" si="32"/>
        <v>1</v>
      </c>
      <c r="T40" s="43">
        <f t="shared" si="38"/>
        <v>0</v>
      </c>
      <c r="U40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המרכז",IF(T40=0,"",(IF(T40/'ראשי-פרטים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0" s="36"/>
      <c r="W40" s="83" t="str">
        <f t="shared" si="39"/>
        <v/>
      </c>
      <c r="X40" s="58"/>
      <c r="Z40" s="139">
        <f t="shared" si="15"/>
        <v>0</v>
      </c>
      <c r="AA40" s="139">
        <f t="shared" si="5"/>
        <v>0</v>
      </c>
    </row>
    <row r="41" spans="1:27" s="32" customFormat="1" ht="24" customHeight="1" x14ac:dyDescent="0.25">
      <c r="A41" s="227">
        <v>39</v>
      </c>
      <c r="B41" s="126"/>
      <c r="C41" s="130"/>
      <c r="D41" s="215"/>
      <c r="E41" s="129"/>
      <c r="F41" s="127"/>
      <c r="G41" s="137">
        <f t="shared" si="42"/>
        <v>0</v>
      </c>
      <c r="H41" s="128"/>
      <c r="I41" s="128"/>
      <c r="J41" s="229">
        <f t="shared" si="41"/>
        <v>0</v>
      </c>
      <c r="K41" s="37">
        <f t="shared" si="49"/>
        <v>0</v>
      </c>
      <c r="L41" s="37">
        <f t="shared" si="50"/>
        <v>0</v>
      </c>
      <c r="M41" s="119">
        <f t="shared" si="28"/>
        <v>1</v>
      </c>
      <c r="N41" s="35">
        <f t="shared" si="37"/>
        <v>0</v>
      </c>
      <c r="O41" s="36"/>
      <c r="P41" s="83" t="str">
        <f t="shared" si="30"/>
        <v/>
      </c>
      <c r="Q41" s="54"/>
      <c r="R41" s="76">
        <f t="shared" si="31"/>
        <v>0</v>
      </c>
      <c r="S41" s="34">
        <f t="shared" si="32"/>
        <v>1</v>
      </c>
      <c r="T41" s="43">
        <f t="shared" si="38"/>
        <v>0</v>
      </c>
      <c r="U41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המרכז",IF(T41=0,"",(IF(T41/'ראשי-פרטים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1" s="36"/>
      <c r="W41" s="83" t="str">
        <f t="shared" si="39"/>
        <v/>
      </c>
      <c r="X41" s="58"/>
      <c r="Z41" s="139">
        <f t="shared" si="15"/>
        <v>0</v>
      </c>
      <c r="AA41" s="139">
        <f t="shared" si="5"/>
        <v>0</v>
      </c>
    </row>
    <row r="42" spans="1:27" s="32" customFormat="1" ht="24" customHeight="1" x14ac:dyDescent="0.25">
      <c r="A42" s="227">
        <v>40</v>
      </c>
      <c r="B42" s="126"/>
      <c r="C42" s="130"/>
      <c r="D42" s="215"/>
      <c r="E42" s="129"/>
      <c r="F42" s="127"/>
      <c r="G42" s="137">
        <f t="shared" si="42"/>
        <v>0</v>
      </c>
      <c r="H42" s="128"/>
      <c r="I42" s="128"/>
      <c r="J42" s="229">
        <f t="shared" si="41"/>
        <v>0</v>
      </c>
      <c r="K42" s="37">
        <f t="shared" si="49"/>
        <v>0</v>
      </c>
      <c r="L42" s="37">
        <f t="shared" si="50"/>
        <v>0</v>
      </c>
      <c r="M42" s="120">
        <f t="shared" si="28"/>
        <v>1</v>
      </c>
      <c r="N42" s="35">
        <f t="shared" si="37"/>
        <v>0</v>
      </c>
      <c r="O42" s="79"/>
      <c r="P42" s="84" t="str">
        <f t="shared" si="30"/>
        <v/>
      </c>
      <c r="Q42" s="54"/>
      <c r="R42" s="76">
        <f t="shared" si="31"/>
        <v>0</v>
      </c>
      <c r="S42" s="78">
        <f t="shared" si="32"/>
        <v>1</v>
      </c>
      <c r="T42" s="80">
        <f t="shared" si="38"/>
        <v>0</v>
      </c>
      <c r="U42" s="116" t="str">
        <f>IF(COUNTA('ראשי-פרטים כלליים וריכוז הוצאות'!$K$5,'ראשי-פרטים כלליים וריכוז הוצאות'!$K$7,'ראשי-פרטים כלליים וריכוז הוצאות'!$K$9)&lt;3,"תקציבאי: נא מלא פרטיך בגליון המרכז",IF(T42=0,"",(IF(T42/'ראשי-פרטים כלליים וריכוז הוצאות'!$K$26&gt;0.299999,"שים לב: זהו קבלן משנה עיקרי ונדרש תקציב ברמת חברה",""))))</f>
        <v>תקציבאי: נא מלא פרטיך בגליון המרכז</v>
      </c>
      <c r="V42" s="79"/>
      <c r="W42" s="84" t="str">
        <f t="shared" si="39"/>
        <v/>
      </c>
      <c r="X42" s="58"/>
      <c r="Z42" s="139">
        <f t="shared" si="15"/>
        <v>0</v>
      </c>
      <c r="AA42" s="139">
        <f t="shared" si="5"/>
        <v>0</v>
      </c>
    </row>
    <row r="43" spans="1:27" s="32" customFormat="1" ht="24" customHeight="1" x14ac:dyDescent="0.3">
      <c r="A43" s="241"/>
      <c r="B43" s="242"/>
      <c r="C43" s="242" t="s">
        <v>160</v>
      </c>
      <c r="D43" s="229">
        <f>SUMIF($D$4:$D$42,"פריפריה",$J$4:$J$42)</f>
        <v>0</v>
      </c>
      <c r="E43" s="229"/>
      <c r="F43" s="229"/>
      <c r="G43" s="242" t="s">
        <v>4</v>
      </c>
      <c r="H43" s="243" t="s">
        <v>97</v>
      </c>
      <c r="I43" s="243"/>
      <c r="J43" s="232">
        <f>SUMIF($D$4:$D$42,"ארץ",$J$4:$J$42)+SUMIF($D$4:$D$42,"פריפריה",$J$4:$J$42)</f>
        <v>290600</v>
      </c>
      <c r="K43" s="109" t="s">
        <v>160</v>
      </c>
      <c r="L43" s="81">
        <f>+SUMIF($D$4:$D$42,"פריפריה",$N$4:$N$42)</f>
        <v>0</v>
      </c>
      <c r="M43" s="109" t="s">
        <v>97</v>
      </c>
      <c r="N43" s="108">
        <f>SUMIF($D$4:$D$42,"ארץ",$N$4:$N$42)+SUMIF($D$4:$D$42,"פריפריה",$N$4:$N$42)</f>
        <v>290600</v>
      </c>
      <c r="O43" s="35"/>
      <c r="P43" s="87"/>
      <c r="Q43" s="54"/>
      <c r="R43" s="62">
        <f t="shared" si="31"/>
        <v>0</v>
      </c>
      <c r="S43" s="110" t="s">
        <v>97</v>
      </c>
      <c r="T43" s="111">
        <f>SUMIF($D$4:$D$42,"ארץ",$T$4:$T$42)+SUMIF($D$4:$D$42,"פריפריה",$T$4:$T$42)</f>
        <v>290600</v>
      </c>
      <c r="U43" s="111"/>
      <c r="V43" s="111" t="s">
        <v>160</v>
      </c>
      <c r="W43" s="111">
        <f>+SUMIF($D$4:$D$42,"פריפריה",$T$4:$T$42)</f>
        <v>0</v>
      </c>
      <c r="X43" s="58"/>
      <c r="Z43" s="139"/>
    </row>
    <row r="44" spans="1:27" s="32" customFormat="1" ht="24" customHeight="1" x14ac:dyDescent="0.3">
      <c r="A44" s="241"/>
      <c r="B44" s="242"/>
      <c r="C44" s="229"/>
      <c r="D44" s="229"/>
      <c r="E44" s="229"/>
      <c r="F44" s="229"/>
      <c r="G44" s="229"/>
      <c r="H44" s="243" t="s">
        <v>106</v>
      </c>
      <c r="I44" s="243"/>
      <c r="J44" s="232">
        <f>SUMIF($D$4:$D$42,"חו”ל",$J$4:$J$42)</f>
        <v>200000</v>
      </c>
      <c r="K44" s="81"/>
      <c r="L44" s="81"/>
      <c r="M44" s="109" t="s">
        <v>106</v>
      </c>
      <c r="N44" s="108">
        <f>SUMIF($D$4:$D$42,"חו”ל",$N$4:$N$42)</f>
        <v>200000</v>
      </c>
      <c r="O44" s="35"/>
      <c r="P44" s="87"/>
      <c r="Q44" s="54"/>
      <c r="R44" s="62"/>
      <c r="S44" s="110" t="s">
        <v>106</v>
      </c>
      <c r="T44" s="111">
        <f>SUMIF($D$4:$D$42,"חו”ל",$T$4:$T$42)</f>
        <v>200000</v>
      </c>
      <c r="U44" s="111"/>
      <c r="V44" s="43"/>
      <c r="W44" s="85"/>
      <c r="X44" s="58"/>
      <c r="Z44" s="139"/>
    </row>
    <row r="45" spans="1:27" s="32" customFormat="1" ht="24" customHeight="1" thickBot="1" x14ac:dyDescent="0.35">
      <c r="A45" s="236"/>
      <c r="B45" s="237"/>
      <c r="C45" s="230"/>
      <c r="D45" s="230"/>
      <c r="E45" s="230"/>
      <c r="F45" s="230"/>
      <c r="G45" s="230"/>
      <c r="H45" s="244" t="s">
        <v>99</v>
      </c>
      <c r="I45" s="244"/>
      <c r="J45" s="233">
        <f>J43+J44</f>
        <v>490600</v>
      </c>
      <c r="K45" s="39"/>
      <c r="L45" s="39"/>
      <c r="M45" s="167" t="s">
        <v>99</v>
      </c>
      <c r="N45" s="168">
        <f>N43+N44</f>
        <v>490600</v>
      </c>
      <c r="O45" s="40"/>
      <c r="P45" s="169"/>
      <c r="Q45" s="55"/>
      <c r="R45" s="170"/>
      <c r="S45" s="171" t="s">
        <v>99</v>
      </c>
      <c r="T45" s="172">
        <f>T43+T44</f>
        <v>490600</v>
      </c>
      <c r="U45" s="172"/>
      <c r="V45" s="46"/>
      <c r="W45" s="47"/>
      <c r="X45" s="59"/>
      <c r="Z45" s="139"/>
    </row>
    <row r="46" spans="1:27" x14ac:dyDescent="0.25">
      <c r="P46" s="33"/>
      <c r="Q46" s="31"/>
      <c r="W46" s="33"/>
    </row>
    <row r="47" spans="1:27" x14ac:dyDescent="0.25">
      <c r="Q47" s="31"/>
    </row>
    <row r="48" spans="1:27" ht="12.75" customHeight="1" x14ac:dyDescent="0.25">
      <c r="A48" s="643" t="s">
        <v>84</v>
      </c>
      <c r="B48" s="643"/>
      <c r="O48" s="643" t="s">
        <v>82</v>
      </c>
      <c r="P48" s="643"/>
      <c r="V48" s="643" t="s">
        <v>82</v>
      </c>
      <c r="W48" s="643"/>
    </row>
    <row r="49" spans="1:23" ht="24.75" customHeight="1" x14ac:dyDescent="0.25">
      <c r="A49" s="28" t="s">
        <v>43</v>
      </c>
      <c r="B49" s="19" t="s">
        <v>8</v>
      </c>
      <c r="O49" s="18" t="s">
        <v>55</v>
      </c>
      <c r="P49" s="19" t="s">
        <v>56</v>
      </c>
      <c r="Q49" s="31"/>
      <c r="V49" s="18" t="s">
        <v>55</v>
      </c>
      <c r="W49" s="19" t="s">
        <v>56</v>
      </c>
    </row>
    <row r="50" spans="1:23" ht="24.75" customHeight="1" x14ac:dyDescent="0.25">
      <c r="A50" s="20">
        <v>1</v>
      </c>
      <c r="B50" s="21" t="s">
        <v>44</v>
      </c>
      <c r="O50" s="20">
        <v>1</v>
      </c>
      <c r="P50" s="29" t="s">
        <v>53</v>
      </c>
      <c r="Q50" s="31"/>
      <c r="V50" s="20">
        <v>1</v>
      </c>
      <c r="W50" s="29" t="s">
        <v>53</v>
      </c>
    </row>
    <row r="51" spans="1:23" ht="24.75" customHeight="1" x14ac:dyDescent="0.25">
      <c r="A51" s="20">
        <v>2</v>
      </c>
      <c r="B51" s="20" t="s">
        <v>45</v>
      </c>
      <c r="O51" s="20">
        <v>2</v>
      </c>
      <c r="P51" s="29" t="s">
        <v>52</v>
      </c>
      <c r="Q51" s="31"/>
      <c r="V51" s="20">
        <v>2</v>
      </c>
      <c r="W51" s="29" t="s">
        <v>52</v>
      </c>
    </row>
    <row r="52" spans="1:23" ht="24.75" customHeight="1" x14ac:dyDescent="0.25">
      <c r="A52" s="20">
        <v>3</v>
      </c>
      <c r="B52" s="21" t="s">
        <v>46</v>
      </c>
      <c r="O52" s="20">
        <v>3</v>
      </c>
      <c r="P52" s="29" t="s">
        <v>51</v>
      </c>
      <c r="Q52" s="31"/>
      <c r="V52" s="20">
        <v>3</v>
      </c>
      <c r="W52" s="29" t="s">
        <v>51</v>
      </c>
    </row>
    <row r="53" spans="1:23" ht="24.75" customHeight="1" x14ac:dyDescent="0.25">
      <c r="A53" s="20">
        <v>4</v>
      </c>
      <c r="B53" s="21" t="s">
        <v>47</v>
      </c>
      <c r="O53" s="20">
        <v>4</v>
      </c>
      <c r="P53" s="29" t="s">
        <v>54</v>
      </c>
      <c r="Q53" s="31"/>
      <c r="V53" s="20">
        <v>4</v>
      </c>
      <c r="W53" s="29" t="s">
        <v>54</v>
      </c>
    </row>
    <row r="54" spans="1:23" ht="24.75" customHeight="1" x14ac:dyDescent="0.25">
      <c r="O54" s="20">
        <v>5</v>
      </c>
      <c r="P54" s="29" t="s">
        <v>86</v>
      </c>
      <c r="Q54" s="31"/>
      <c r="V54" s="20">
        <v>5</v>
      </c>
      <c r="W54" s="29" t="s">
        <v>86</v>
      </c>
    </row>
    <row r="55" spans="1:23" ht="26.85" customHeight="1" x14ac:dyDescent="0.25">
      <c r="A55" s="658" t="s">
        <v>95</v>
      </c>
      <c r="B55" s="643"/>
      <c r="O55" s="20">
        <v>6</v>
      </c>
      <c r="P55" s="29" t="s">
        <v>15</v>
      </c>
      <c r="Q55" s="31"/>
      <c r="V55" s="20">
        <v>6</v>
      </c>
      <c r="W55" s="29" t="s">
        <v>15</v>
      </c>
    </row>
    <row r="56" spans="1:23" x14ac:dyDescent="0.25">
      <c r="A56" s="18" t="s">
        <v>96</v>
      </c>
      <c r="B56" s="19" t="s">
        <v>8</v>
      </c>
      <c r="Q56" s="31"/>
    </row>
    <row r="57" spans="1:23" ht="26.4" x14ac:dyDescent="0.25">
      <c r="A57" s="20" t="s">
        <v>97</v>
      </c>
      <c r="B57" s="21" t="s">
        <v>158</v>
      </c>
      <c r="Q57" s="31"/>
    </row>
    <row r="58" spans="1:23" x14ac:dyDescent="0.25">
      <c r="A58" s="20" t="s">
        <v>106</v>
      </c>
      <c r="B58" s="21" t="s">
        <v>98</v>
      </c>
      <c r="Q58" s="31"/>
    </row>
    <row r="59" spans="1:23" x14ac:dyDescent="0.25">
      <c r="A59" s="20" t="s">
        <v>157</v>
      </c>
      <c r="B59" s="21" t="s">
        <v>159</v>
      </c>
      <c r="Q59" s="31"/>
    </row>
    <row r="60" spans="1:23" x14ac:dyDescent="0.25">
      <c r="Q60" s="31"/>
    </row>
    <row r="61" spans="1:23" x14ac:dyDescent="0.25">
      <c r="A61" s="657" t="s">
        <v>151</v>
      </c>
      <c r="B61" s="643"/>
    </row>
    <row r="62" spans="1:23" x14ac:dyDescent="0.25">
      <c r="A62" s="18" t="s">
        <v>96</v>
      </c>
      <c r="B62" s="19" t="s">
        <v>8</v>
      </c>
    </row>
    <row r="63" spans="1:23" ht="26.4" x14ac:dyDescent="0.25">
      <c r="A63" s="21" t="s">
        <v>152</v>
      </c>
      <c r="B63" s="21" t="s">
        <v>152</v>
      </c>
    </row>
    <row r="64" spans="1:23" ht="39.6" x14ac:dyDescent="0.25">
      <c r="A64" s="21" t="s">
        <v>153</v>
      </c>
      <c r="B64" s="21" t="s">
        <v>153</v>
      </c>
    </row>
    <row r="66" spans="1:26" ht="26.4" hidden="1" x14ac:dyDescent="0.25">
      <c r="B66" s="13" t="s">
        <v>169</v>
      </c>
    </row>
    <row r="67" spans="1:26" hidden="1" x14ac:dyDescent="0.25">
      <c r="B67" s="13" t="s">
        <v>168</v>
      </c>
    </row>
    <row r="68" spans="1:26" s="178" customFormat="1" hidden="1" x14ac:dyDescent="0.25">
      <c r="A68" s="179">
        <f>+'ראשי-פרטים כלליים וריכוז הוצאות'!$C$108</f>
        <v>4</v>
      </c>
      <c r="Z68" s="183"/>
    </row>
    <row r="69" spans="1:26" s="178" customFormat="1" hidden="1" x14ac:dyDescent="0.25">
      <c r="A69" s="182">
        <f>INDEX('ראשי-פרטים כלליים וריכוז הוצאות'!$J$108:$J$159,A68)</f>
        <v>1</v>
      </c>
      <c r="Z69" s="183"/>
    </row>
    <row r="70" spans="1:26" s="178" customFormat="1" hidden="1" x14ac:dyDescent="0.25">
      <c r="Z70" s="183"/>
    </row>
    <row r="71" spans="1:26" hidden="1" x14ac:dyDescent="0.25"/>
    <row r="72" spans="1:26" hidden="1" x14ac:dyDescent="0.25"/>
    <row r="73" spans="1:26" hidden="1" x14ac:dyDescent="0.25"/>
    <row r="74" spans="1:26" hidden="1" x14ac:dyDescent="0.25"/>
  </sheetData>
  <sheetProtection algorithmName="SHA-512" hashValue="F7oqEXKtxNu8qC2lLF53g0oDSC+DXmSZbJxMIfNVHcTIgJ9ZDCR8AZjWJ8b/QGkIQSGbKSS0WF8QqiV54jCldQ==" saltValue="rfNpGOW/H398wb1VefOYqA==" spinCount="100000" sheet="1" objects="1" scenarios="1"/>
  <mergeCells count="10">
    <mergeCell ref="K1:M1"/>
    <mergeCell ref="A61:B61"/>
    <mergeCell ref="A55:B55"/>
    <mergeCell ref="T1:V1"/>
    <mergeCell ref="O48:P48"/>
    <mergeCell ref="V48:W48"/>
    <mergeCell ref="A1:C1"/>
    <mergeCell ref="A48:B48"/>
    <mergeCell ref="N1:O1"/>
    <mergeCell ref="R1:S1"/>
  </mergeCells>
  <conditionalFormatting sqref="R3:R42">
    <cfRule type="cellIs" dxfId="83" priority="47" stopIfTrue="1" operator="notEqual">
      <formula>L3</formula>
    </cfRule>
  </conditionalFormatting>
  <conditionalFormatting sqref="N3:N42">
    <cfRule type="cellIs" dxfId="82" priority="48" stopIfTrue="1" operator="notEqual">
      <formula>J3</formula>
    </cfRule>
  </conditionalFormatting>
  <conditionalFormatting sqref="S3:S42 M3:M42">
    <cfRule type="cellIs" dxfId="81" priority="49" stopIfTrue="1" operator="notEqual">
      <formula>1-$P$1</formula>
    </cfRule>
  </conditionalFormatting>
  <conditionalFormatting sqref="U3:U42">
    <cfRule type="expression" dxfId="80" priority="50" stopIfTrue="1">
      <formula>"q1/'ראשי-פרטים כלליים וריכוז הוצאות'!$D$31&gt;0.299999"</formula>
    </cfRule>
  </conditionalFormatting>
  <conditionalFormatting sqref="L3:L42">
    <cfRule type="cellIs" dxfId="79" priority="51" stopIfTrue="1" operator="notEqual">
      <formula>J3</formula>
    </cfRule>
  </conditionalFormatting>
  <conditionalFormatting sqref="E36">
    <cfRule type="expression" dxfId="78" priority="24" stopIfTrue="1">
      <formula>X36=1</formula>
    </cfRule>
  </conditionalFormatting>
  <conditionalFormatting sqref="G3 G12:G42">
    <cfRule type="expression" dxfId="77" priority="18" stopIfTrue="1">
      <formula>Z3=1</formula>
    </cfRule>
  </conditionalFormatting>
  <conditionalFormatting sqref="K3:K42">
    <cfRule type="cellIs" dxfId="76" priority="17" stopIfTrue="1" operator="notEqual">
      <formula>H3</formula>
    </cfRule>
  </conditionalFormatting>
  <conditionalFormatting sqref="C43">
    <cfRule type="expression" dxfId="75" priority="13">
      <formula>$A$68&lt;&gt;5</formula>
    </cfRule>
  </conditionalFormatting>
  <conditionalFormatting sqref="D43">
    <cfRule type="expression" dxfId="74" priority="12">
      <formula>$A$68&lt;&gt;5</formula>
    </cfRule>
  </conditionalFormatting>
  <conditionalFormatting sqref="F3 F12:F42">
    <cfRule type="expression" dxfId="73" priority="9">
      <formula>AND(F3&gt;200,E3="מחיר לפי שעה")</formula>
    </cfRule>
    <cfRule type="expression" dxfId="72" priority="11">
      <formula>AA3</formula>
    </cfRule>
  </conditionalFormatting>
  <conditionalFormatting sqref="A68">
    <cfRule type="expression" dxfId="71" priority="10" stopIfTrue="1">
      <formula>OR($A$68=1,$A$68=3,$A$68=5,$A$68=6)</formula>
    </cfRule>
  </conditionalFormatting>
  <conditionalFormatting sqref="B69:XFD69 A70:XFD1048576 A1:XFD3 A12:XFD68 A4:A11 I4:XFD11">
    <cfRule type="expression" dxfId="70" priority="4">
      <formula>$A$69=0</formula>
    </cfRule>
  </conditionalFormatting>
  <conditionalFormatting sqref="A69">
    <cfRule type="expression" dxfId="69" priority="8" stopIfTrue="1">
      <formula>OR($A$68=1,$A$68=3,$A$68=5,$A$68=6)</formula>
    </cfRule>
  </conditionalFormatting>
  <conditionalFormatting sqref="A69">
    <cfRule type="expression" dxfId="68" priority="7">
      <formula>$A$69=0</formula>
    </cfRule>
  </conditionalFormatting>
  <conditionalFormatting sqref="B3:I3">
    <cfRule type="expression" dxfId="67" priority="5">
      <formula>$C$3="שורה זו - לא למילוי"</formula>
    </cfRule>
  </conditionalFormatting>
  <conditionalFormatting sqref="G4:G11">
    <cfRule type="expression" dxfId="66" priority="3" stopIfTrue="1">
      <formula>Y4=1</formula>
    </cfRule>
  </conditionalFormatting>
  <conditionalFormatting sqref="F4:F11">
    <cfRule type="expression" dxfId="65" priority="2">
      <formula>AND(F4&gt;196,E4="מחיר לפי שעה")</formula>
    </cfRule>
  </conditionalFormatting>
  <conditionalFormatting sqref="B4:H11">
    <cfRule type="expression" dxfId="64" priority="1">
      <formula>$A$69 = 0</formula>
    </cfRule>
  </conditionalFormatting>
  <dataValidations count="8">
    <dataValidation type="decimal" allowBlank="1" showInputMessage="1" showErrorMessage="1" errorTitle="תא מחושב בנוסחה" error="תא זה מחושב בנוסחה:_x000a_בידך לשנות את שתי העמודות מימין וע&quot;י כך לקבוע את הסכום המומלץ._x000a__x000a_על מנת להחזיר את המצב לקדמותו, נא הקישו על ביטול." promptTitle="תא מחושב בנוסחה" prompt="אין להקליד נתונים בעמודה זו" sqref="N3:N42" xr:uid="{00000000-0002-0000-0500-000000000000}">
      <formula1>L3*M3</formula1>
      <formula2>L3*M3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V3:V42 O3:O42" xr:uid="{00000000-0002-0000-0500-000001000000}">
      <formula1>$O$50:$O$55</formula1>
    </dataValidation>
    <dataValidation type="list" allowBlank="1" showErrorMessage="1" error="הצעת מחיר, _x000a_חוזה, _x000a_מחירון,_x000a_אמדן." promptTitle=" נא להקיש קוד עלות:" prompt="_x000a_הצעת מחיר._x000a_חוזה._x000a_מחירון.   _x000a_אמדן." sqref="H3:H42 I3" xr:uid="{00000000-0002-0000-0500-000002000000}">
      <formula1>$B$50:$B$53</formula1>
    </dataValidation>
    <dataValidation type="decimal" allowBlank="1" showInputMessage="1" showErrorMessage="1" error="נא להזין הסכום בש&quot;ח באופן תקין" sqref="F3:G42" xr:uid="{00000000-0002-0000-0500-000003000000}">
      <formula1>0</formula1>
      <formula2>999999999</formula2>
    </dataValidation>
    <dataValidation type="list" allowBlank="1" showErrorMessage="1" errorTitle="נא בחר ביו מחיר קבוע ל מחיר לפי " promptTitle="נא  ציין סוג ההתקשות" prompt="קבוע  -  מחיר קבוע_x000a_שעה - מחיר לשעת עבודה" sqref="E3:E42" xr:uid="{00000000-0002-0000-0500-000004000000}">
      <formula1>$A$63:$A$64</formula1>
    </dataValidation>
    <dataValidation type="list" allowBlank="1" showInputMessage="1" showErrorMessage="1" errorTitle="נא בחר ביו קב&quot;מ ארץ לחו&quot;ל" promptTitle="נא  ציין את סוג הקב&quot;מ" prompt="בארץ – קב&quot;מ ישראלי _x000a_בחו&quot;ל – קב&quot;מ זר _x000a__x000a_" sqref="D3" xr:uid="{00000000-0002-0000-0500-000005000000}">
      <formula1>IF($A$68=19,$A$57:$A$59,$A$57:$A$58)</formula1>
    </dataValidation>
    <dataValidation allowBlank="1" showErrorMessage="1" error="הצעת מחיר, _x000a_חוזה, _x000a_מחירון,_x000a_אמדן." promptTitle=" נא להקיש קוד עלות:" prompt="_x000a_הצעת מחיר._x000a_חוזה._x000a_מחירון.   _x000a_אמדן." sqref="I4:I42" xr:uid="{00000000-0002-0000-0500-000006000000}"/>
    <dataValidation type="list" allowBlank="1" showInputMessage="1" showErrorMessage="1" errorTitle="נא בחר בין ארץ, חו&quot;ל או פריפריה" promptTitle="נא  ציין את סוג הקב&quot;מ" prompt="בארץ – קב&quot;מ ישראלי _x000a_בחו&quot;ל – קב&quot;מ זר _x000a_" sqref="D4:D42" xr:uid="{00000000-0002-0000-0500-000007000000}">
      <formula1>IF(OR($A$68=7,$A$68=8,$A$68=19),$A$57:$A$59,$A$57:$A$58)</formula1>
    </dataValidation>
  </dataValidations>
  <printOptions horizontalCentered="1" verticalCentered="1"/>
  <pageMargins left="0.27" right="0.43" top="0.17" bottom="0.37" header="0.13" footer="0.23"/>
  <pageSetup paperSize="9" scale="50" orientation="portrait" horizontalDpi="1200" verticalDpi="1200" r:id="rId1"/>
  <headerFooter alignWithMargins="0">
    <oddFooter>&amp;Cעמוד &amp;P מתוך &amp;N</oddFooter>
  </headerFooter>
  <ignoredErrors>
    <ignoredError sqref="G12:G42" unlockedFormula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גיליון5">
    <tabColor rgb="FFA1C0DD"/>
    <pageSetUpPr fitToPage="1"/>
  </sheetPr>
  <dimension ref="A1:Y73"/>
  <sheetViews>
    <sheetView showGridLines="0" rightToLeft="1" zoomScale="90" zoomScaleNormal="90" workbookViewId="0">
      <pane xSplit="1" ySplit="2" topLeftCell="B47" activePane="bottomRight" state="frozen"/>
      <selection activeCell="C255" sqref="C255"/>
      <selection pane="topRight" activeCell="C255" sqref="C255"/>
      <selection pane="bottomLeft" activeCell="C255" sqref="C255"/>
      <selection pane="bottomRight" activeCell="H53" sqref="B53:H53"/>
    </sheetView>
  </sheetViews>
  <sheetFormatPr defaultColWidth="9.21875" defaultRowHeight="13.2" outlineLevelCol="1" x14ac:dyDescent="0.25"/>
  <cols>
    <col min="1" max="1" width="6.44140625" style="1" bestFit="1" customWidth="1"/>
    <col min="2" max="3" width="16" style="1" customWidth="1"/>
    <col min="4" max="4" width="10.44140625" style="1" customWidth="1"/>
    <col min="5" max="5" width="11.44140625" style="1" customWidth="1"/>
    <col min="6" max="6" width="10.77734375" style="1" customWidth="1"/>
    <col min="7" max="7" width="11.44140625" style="1" customWidth="1"/>
    <col min="8" max="8" width="12.5546875" style="1" customWidth="1"/>
    <col min="9" max="9" width="12.77734375" style="1" customWidth="1"/>
    <col min="10" max="10" width="13.44140625" style="1" customWidth="1"/>
    <col min="11" max="11" width="23.44140625" style="292" customWidth="1"/>
    <col min="12" max="12" width="13" style="1" hidden="1" customWidth="1" outlineLevel="1"/>
    <col min="13" max="13" width="13.21875" style="1" hidden="1" customWidth="1" outlineLevel="1"/>
    <col min="14" max="14" width="17.21875" style="1" hidden="1" customWidth="1" outlineLevel="1"/>
    <col min="15" max="15" width="19.44140625" style="1" hidden="1" customWidth="1" outlineLevel="1"/>
    <col min="16" max="16" width="14.21875" style="1" hidden="1" customWidth="1" outlineLevel="1"/>
    <col min="17" max="17" width="24.44140625" style="1" hidden="1" customWidth="1" outlineLevel="1"/>
    <col min="18" max="18" width="9.44140625" style="1" customWidth="1" collapsed="1"/>
    <col min="19" max="21" width="9.21875" style="1" hidden="1" customWidth="1" outlineLevel="1"/>
    <col min="22" max="22" width="20.44140625" style="1" hidden="1" customWidth="1" outlineLevel="1"/>
    <col min="23" max="23" width="14.5546875" style="1" hidden="1" customWidth="1" outlineLevel="1"/>
    <col min="24" max="24" width="22" style="1" hidden="1" customWidth="1" outlineLevel="1"/>
    <col min="25" max="25" width="11.44140625" style="1" customWidth="1" collapsed="1"/>
    <col min="26" max="16384" width="9.21875" style="1"/>
  </cols>
  <sheetData>
    <row r="1" spans="1:25" s="26" customFormat="1" ht="25.5" customHeight="1" thickBot="1" x14ac:dyDescent="0.4">
      <c r="A1" s="661" t="s">
        <v>25</v>
      </c>
      <c r="B1" s="662"/>
      <c r="C1" s="261" t="s">
        <v>74</v>
      </c>
      <c r="D1" s="262">
        <f>DATEDIF('ראשי-פרטים כלליים וריכוז הוצאות'!$F$6,'ראשי-פרטים כלליים וריכוז הוצאות'!$F$7+1,"m")</f>
        <v>12</v>
      </c>
      <c r="E1" s="263" t="s">
        <v>19</v>
      </c>
      <c r="F1" s="264">
        <f>'ראשי-פרטים כלליים וריכוז הוצאות'!F6</f>
        <v>44197</v>
      </c>
      <c r="G1" s="263" t="s">
        <v>20</v>
      </c>
      <c r="H1" s="264">
        <f>'ראשי-פרטים כלליים וריכוז הוצאות'!F7</f>
        <v>44561</v>
      </c>
      <c r="I1" s="274"/>
      <c r="J1" s="272"/>
      <c r="K1" s="519"/>
      <c r="L1" s="664" t="s">
        <v>92</v>
      </c>
      <c r="M1" s="664"/>
      <c r="N1" s="664"/>
      <c r="O1" s="664"/>
      <c r="P1" s="664"/>
      <c r="Q1" s="665"/>
      <c r="R1" s="671" t="s">
        <v>59</v>
      </c>
      <c r="S1" s="668" t="s">
        <v>186</v>
      </c>
      <c r="T1" s="669"/>
      <c r="U1" s="669"/>
      <c r="V1" s="669"/>
      <c r="W1" s="669"/>
      <c r="X1" s="670"/>
      <c r="Y1" s="666" t="s">
        <v>172</v>
      </c>
    </row>
    <row r="2" spans="1:25" s="14" customFormat="1" ht="51" customHeight="1" x14ac:dyDescent="0.25">
      <c r="A2" s="266" t="s">
        <v>5</v>
      </c>
      <c r="B2" s="225" t="s">
        <v>66</v>
      </c>
      <c r="C2" s="224" t="s">
        <v>68</v>
      </c>
      <c r="D2" s="267" t="s">
        <v>143</v>
      </c>
      <c r="E2" s="224" t="s">
        <v>33</v>
      </c>
      <c r="F2" s="268" t="s">
        <v>246</v>
      </c>
      <c r="G2" s="270" t="s">
        <v>30</v>
      </c>
      <c r="H2" s="271" t="str">
        <f>IF(A69=1,"עלות ציוד","פחת מבוקש לתקופת המ""פ")</f>
        <v>פחת מבוקש לתקופת המ"פ</v>
      </c>
      <c r="I2" s="225" t="s">
        <v>67</v>
      </c>
      <c r="J2" s="273" t="s">
        <v>83</v>
      </c>
      <c r="K2" s="520" t="s">
        <v>249</v>
      </c>
      <c r="L2" s="69" t="s">
        <v>129</v>
      </c>
      <c r="M2" s="63" t="s">
        <v>130</v>
      </c>
      <c r="N2" s="27" t="s">
        <v>131</v>
      </c>
      <c r="O2" s="27" t="s">
        <v>132</v>
      </c>
      <c r="P2" s="27" t="s">
        <v>127</v>
      </c>
      <c r="Q2" s="48" t="s">
        <v>18</v>
      </c>
      <c r="R2" s="672"/>
      <c r="S2" s="73" t="s">
        <v>76</v>
      </c>
      <c r="T2" s="64" t="s">
        <v>77</v>
      </c>
      <c r="U2" s="42" t="s">
        <v>75</v>
      </c>
      <c r="V2" s="42" t="s">
        <v>35</v>
      </c>
      <c r="W2" s="42" t="s">
        <v>81</v>
      </c>
      <c r="X2" s="49" t="s">
        <v>18</v>
      </c>
      <c r="Y2" s="667"/>
    </row>
    <row r="3" spans="1:25" s="3" customFormat="1" ht="24" customHeight="1" x14ac:dyDescent="0.25">
      <c r="A3" s="227">
        <v>1</v>
      </c>
      <c r="B3" s="126" t="s">
        <v>351</v>
      </c>
      <c r="C3" s="126" t="s">
        <v>352</v>
      </c>
      <c r="D3" s="131">
        <v>43388</v>
      </c>
      <c r="E3" s="132">
        <v>1</v>
      </c>
      <c r="F3" s="133">
        <v>6</v>
      </c>
      <c r="G3" s="134">
        <v>10000</v>
      </c>
      <c r="H3" s="234">
        <f>IF($A$69=1,G3,MAX(IF((COUNTA(D3,E3,F3,G3)=4),MIN(MIN($A$69,1-I3)*(G3*(F3/12)*E3),(E3-I3)*G3),0),0))</f>
        <v>1666.6666666666665</v>
      </c>
      <c r="I3" s="210"/>
      <c r="J3" s="209"/>
      <c r="K3" s="521"/>
      <c r="L3" s="70">
        <f>E3</f>
        <v>1</v>
      </c>
      <c r="M3" s="25">
        <f t="shared" ref="M3" si="0">F3</f>
        <v>6</v>
      </c>
      <c r="N3" s="89">
        <f>G3</f>
        <v>10000</v>
      </c>
      <c r="O3" s="66">
        <f>IF($A$69=1,N3,IF((COUNTA(D3,E3,F3,G3)=4),MIN($A$69,1-I3)*N3*M3/12,0)*L3)</f>
        <v>1666.6666666666667</v>
      </c>
      <c r="P3" s="36"/>
      <c r="Q3" s="65"/>
      <c r="R3" s="54"/>
      <c r="S3" s="71">
        <f t="shared" ref="S3" si="1">L3</f>
        <v>1</v>
      </c>
      <c r="T3" s="25">
        <f>M3</f>
        <v>6</v>
      </c>
      <c r="U3" s="24">
        <f>N3</f>
        <v>10000</v>
      </c>
      <c r="V3" s="68">
        <f>IF($A$69=1,U3,IF((COUNTA(D3,E3,F3,G3)=4),MIN($A$69,1-I3)*U3*T3/12,0)*S3)</f>
        <v>1666.6666666666667</v>
      </c>
      <c r="W3" s="36"/>
      <c r="X3" s="65" t="str">
        <f>IF(W3&gt;0,(VLOOKUP(W3,$W$60:$X$64,2,0)),"")</f>
        <v/>
      </c>
      <c r="Y3" s="58"/>
    </row>
    <row r="4" spans="1:25" s="3" customFormat="1" ht="24" customHeight="1" x14ac:dyDescent="0.25">
      <c r="A4" s="227">
        <v>2</v>
      </c>
      <c r="B4" s="126" t="s">
        <v>353</v>
      </c>
      <c r="C4" s="126" t="s">
        <v>354</v>
      </c>
      <c r="D4" s="131">
        <v>43388</v>
      </c>
      <c r="E4" s="132">
        <v>1</v>
      </c>
      <c r="F4" s="133">
        <v>6</v>
      </c>
      <c r="G4" s="134">
        <v>6000</v>
      </c>
      <c r="H4" s="234">
        <f t="shared" ref="H4" si="2">IF($A$69=1,G4,MAX(IF((COUNTA(D4,E4,F4,G4)=4),MIN(MIN($A$69,1-I4)*(G4*(F4/12)*E4),(E4-I4)*G4),0),0))</f>
        <v>1000</v>
      </c>
      <c r="I4" s="210"/>
      <c r="J4" s="209"/>
      <c r="K4" s="521"/>
      <c r="L4" s="70">
        <f t="shared" ref="L4" si="3">E4</f>
        <v>1</v>
      </c>
      <c r="M4" s="25">
        <f t="shared" ref="M4" si="4">F4</f>
        <v>6</v>
      </c>
      <c r="N4" s="89">
        <f t="shared" ref="N4" si="5">G4</f>
        <v>6000</v>
      </c>
      <c r="O4" s="66">
        <f t="shared" ref="O4" si="6">IF($A$69=1,N4,IF((COUNTA(D4,E4,F4,G4)=4),MIN($A$69,1-I4)*N4*M4/12,0)*L4)</f>
        <v>1000</v>
      </c>
      <c r="P4" s="36"/>
      <c r="Q4" s="65" t="str">
        <f t="shared" ref="Q4" si="7">IF(P4&gt;0,(VLOOKUP(P4,$P$60:$Q$64,2,0)),"")</f>
        <v/>
      </c>
      <c r="R4" s="54"/>
      <c r="S4" s="71">
        <f t="shared" ref="S4" si="8">L4</f>
        <v>1</v>
      </c>
      <c r="T4" s="25">
        <f t="shared" ref="T4" si="9">M4</f>
        <v>6</v>
      </c>
      <c r="U4" s="24">
        <f t="shared" ref="U4" si="10">N4</f>
        <v>6000</v>
      </c>
      <c r="V4" s="68">
        <f t="shared" ref="V4" si="11">IF($A$69=1,U4,IF((COUNTA(D4,E4,F4,G4)=4),MIN($A$69,1-I4)*U4*T4/12,0)*S4)</f>
        <v>1000</v>
      </c>
      <c r="W4" s="36"/>
      <c r="X4" s="65" t="str">
        <f t="shared" ref="X4" si="12">IF(W4&gt;0,(VLOOKUP(W4,$W$60:$X$64,2,0)),"")</f>
        <v/>
      </c>
      <c r="Y4" s="58"/>
    </row>
    <row r="5" spans="1:25" s="3" customFormat="1" ht="24" customHeight="1" x14ac:dyDescent="0.25">
      <c r="A5" s="227">
        <v>3</v>
      </c>
      <c r="B5" s="126" t="s">
        <v>355</v>
      </c>
      <c r="C5" s="126" t="s">
        <v>356</v>
      </c>
      <c r="D5" s="131">
        <v>43388</v>
      </c>
      <c r="E5" s="132">
        <v>1</v>
      </c>
      <c r="F5" s="133">
        <v>8</v>
      </c>
      <c r="G5" s="134">
        <v>20000</v>
      </c>
      <c r="H5" s="234">
        <f t="shared" ref="H5" si="13">IF($A$69=1,G5,MAX(IF((COUNTA(D5,E5,F5,G5)=4),MIN(MIN($A$69,1-I5)*(G5*(F5/12)*E5),(E5-I5)*G5),0),0))</f>
        <v>4444.4444444444434</v>
      </c>
      <c r="I5" s="210"/>
      <c r="J5" s="209"/>
      <c r="K5" s="521"/>
      <c r="L5" s="70">
        <f t="shared" ref="L5" si="14">E5</f>
        <v>1</v>
      </c>
      <c r="M5" s="25">
        <f t="shared" ref="M5" si="15">F5</f>
        <v>8</v>
      </c>
      <c r="N5" s="89">
        <f t="shared" ref="N5" si="16">G5</f>
        <v>20000</v>
      </c>
      <c r="O5" s="66">
        <f t="shared" ref="O5" si="17">IF($A$69=1,N5,IF((COUNTA(D5,E5,F5,G5)=4),MIN($A$69,1-I5)*N5*M5/12,0)*L5)</f>
        <v>4444.4444444444443</v>
      </c>
      <c r="P5" s="36"/>
      <c r="Q5" s="65" t="str">
        <f t="shared" ref="Q5" si="18">IF(P5&gt;0,(VLOOKUP(P5,$P$60:$Q$64,2,0)),"")</f>
        <v/>
      </c>
      <c r="R5" s="54"/>
      <c r="S5" s="71">
        <f t="shared" ref="S5" si="19">L5</f>
        <v>1</v>
      </c>
      <c r="T5" s="25">
        <f t="shared" ref="T5" si="20">M5</f>
        <v>8</v>
      </c>
      <c r="U5" s="24">
        <f t="shared" ref="U5" si="21">N5</f>
        <v>20000</v>
      </c>
      <c r="V5" s="68">
        <f t="shared" ref="V5" si="22">IF($A$69=1,U5,IF((COUNTA(D5,E5,F5,G5)=4),MIN($A$69,1-I5)*U5*T5/12,0)*S5)</f>
        <v>4444.4444444444443</v>
      </c>
      <c r="W5" s="36"/>
      <c r="X5" s="65" t="str">
        <f t="shared" ref="X5" si="23">IF(W5&gt;0,(VLOOKUP(W5,$W$60:$X$64,2,0)),"")</f>
        <v/>
      </c>
      <c r="Y5" s="58"/>
    </row>
    <row r="6" spans="1:25" s="3" customFormat="1" ht="24" customHeight="1" x14ac:dyDescent="0.25">
      <c r="A6" s="227">
        <v>4</v>
      </c>
      <c r="B6" s="126" t="s">
        <v>357</v>
      </c>
      <c r="C6" s="126" t="s">
        <v>358</v>
      </c>
      <c r="D6" s="131">
        <v>43388</v>
      </c>
      <c r="E6" s="132">
        <v>1</v>
      </c>
      <c r="F6" s="133">
        <v>8</v>
      </c>
      <c r="G6" s="134">
        <v>4000</v>
      </c>
      <c r="H6" s="234">
        <f t="shared" ref="H6" si="24">IF($A$69=1,G6,MAX(IF((COUNTA(D6,E6,F6,G6)=4),MIN(MIN($A$69,1-I6)*(G6*(F6/12)*E6),(E6-I6)*G6),0),0))</f>
        <v>888.8888888888888</v>
      </c>
      <c r="I6" s="210"/>
      <c r="J6" s="209"/>
      <c r="K6" s="521"/>
      <c r="L6" s="70">
        <f t="shared" ref="L6" si="25">E6</f>
        <v>1</v>
      </c>
      <c r="M6" s="25">
        <f t="shared" ref="M6:M35" si="26">F6</f>
        <v>8</v>
      </c>
      <c r="N6" s="89">
        <f t="shared" ref="N6" si="27">G6</f>
        <v>4000</v>
      </c>
      <c r="O6" s="66">
        <f t="shared" ref="O6" si="28">IF($A$69=1,N6,IF((COUNTA(D6,E6,F6,G6)=4),MIN($A$69,1-I6)*N6*M6/12,0)*L6)</f>
        <v>888.8888888888888</v>
      </c>
      <c r="P6" s="36"/>
      <c r="Q6" s="65" t="str">
        <f t="shared" ref="Q6" si="29">IF(P6&gt;0,(VLOOKUP(P6,$P$60:$Q$64,2,0)),"")</f>
        <v/>
      </c>
      <c r="R6" s="54"/>
      <c r="S6" s="71">
        <f t="shared" ref="S6:S35" si="30">L6</f>
        <v>1</v>
      </c>
      <c r="T6" s="25">
        <f t="shared" ref="T6" si="31">M6</f>
        <v>8</v>
      </c>
      <c r="U6" s="24">
        <f t="shared" ref="U6" si="32">N6</f>
        <v>4000</v>
      </c>
      <c r="V6" s="68">
        <f t="shared" ref="V6" si="33">IF($A$69=1,U6,IF((COUNTA(D6,E6,F6,G6)=4),MIN($A$69,1-I6)*U6*T6/12,0)*S6)</f>
        <v>888.8888888888888</v>
      </c>
      <c r="W6" s="36"/>
      <c r="X6" s="65" t="str">
        <f t="shared" ref="X6" si="34">IF(W6&gt;0,(VLOOKUP(W6,$W$60:$X$64,2,0)),"")</f>
        <v/>
      </c>
      <c r="Y6" s="58"/>
    </row>
    <row r="7" spans="1:25" s="3" customFormat="1" ht="24" customHeight="1" x14ac:dyDescent="0.25">
      <c r="A7" s="227">
        <v>5</v>
      </c>
      <c r="B7" s="126" t="s">
        <v>359</v>
      </c>
      <c r="C7" s="126" t="s">
        <v>360</v>
      </c>
      <c r="D7" s="131">
        <v>43388</v>
      </c>
      <c r="E7" s="132">
        <v>0.8</v>
      </c>
      <c r="F7" s="133">
        <v>10</v>
      </c>
      <c r="G7" s="134">
        <v>5000</v>
      </c>
      <c r="H7" s="234">
        <f>IF($A$69=1,G7,MAX(IF((COUNTA(D7,E7,F7,G7)=4),MIN(MIN($A$69,1-I7)*(G7*(F7/12)*E7),(E7-I7)*G7),0),0))</f>
        <v>1111.1111111111113</v>
      </c>
      <c r="I7" s="210"/>
      <c r="J7" s="209"/>
      <c r="K7" s="521"/>
      <c r="L7" s="70">
        <f t="shared" ref="L7:L52" si="35">E7</f>
        <v>0.8</v>
      </c>
      <c r="M7" s="25">
        <f t="shared" si="26"/>
        <v>10</v>
      </c>
      <c r="N7" s="89">
        <f t="shared" ref="N7:N52" si="36">G7</f>
        <v>5000</v>
      </c>
      <c r="O7" s="66">
        <f t="shared" ref="O7:O52" si="37">IF($A$69=1,N7,IF((COUNTA(D7,E7,F7,G7)=4),MIN($A$69,1-I7)*N7*M7/12,0)*L7)</f>
        <v>1111.1111111111111</v>
      </c>
      <c r="P7" s="36"/>
      <c r="Q7" s="65" t="str">
        <f t="shared" ref="Q7:Q52" si="38">IF(P7&gt;0,(VLOOKUP(P7,$P$60:$Q$64,2,0)),"")</f>
        <v/>
      </c>
      <c r="R7" s="54"/>
      <c r="S7" s="71">
        <f t="shared" si="30"/>
        <v>0.8</v>
      </c>
      <c r="T7" s="25">
        <f t="shared" ref="T7:T52" si="39">M7</f>
        <v>10</v>
      </c>
      <c r="U7" s="24">
        <f t="shared" ref="U7:U52" si="40">N7</f>
        <v>5000</v>
      </c>
      <c r="V7" s="68">
        <f t="shared" ref="V7:V52" si="41">IF($A$69=1,U7,IF((COUNTA(D7,E7,F7,G7)=4),MIN($A$69,1-I7)*U7*T7/12,0)*S7)</f>
        <v>1111.1111111111111</v>
      </c>
      <c r="W7" s="36"/>
      <c r="X7" s="65" t="str">
        <f t="shared" ref="X7:X52" si="42">IF(W7&gt;0,(VLOOKUP(W7,$W$60:$X$64,2,0)),"")</f>
        <v/>
      </c>
      <c r="Y7" s="58"/>
    </row>
    <row r="8" spans="1:25" s="3" customFormat="1" ht="24" customHeight="1" x14ac:dyDescent="0.25">
      <c r="A8" s="227">
        <v>6</v>
      </c>
      <c r="B8" s="204"/>
      <c r="C8" s="204"/>
      <c r="D8" s="205"/>
      <c r="E8" s="206"/>
      <c r="F8" s="207"/>
      <c r="G8" s="208"/>
      <c r="H8" s="234">
        <f t="shared" ref="H8:H52" si="43">IF($A$69=1,G8,MAX(IF((COUNTA(D8,E8,F8,G8)=4),MIN(MIN($A$69,1-I8)*(G8*(F8/12)*E8),(E8-I8)*G8),0),0))</f>
        <v>0</v>
      </c>
      <c r="I8" s="210"/>
      <c r="J8" s="209"/>
      <c r="K8" s="521"/>
      <c r="L8" s="70">
        <f t="shared" si="35"/>
        <v>0</v>
      </c>
      <c r="M8" s="25">
        <f t="shared" si="26"/>
        <v>0</v>
      </c>
      <c r="N8" s="89">
        <f t="shared" si="36"/>
        <v>0</v>
      </c>
      <c r="O8" s="66">
        <f t="shared" si="37"/>
        <v>0</v>
      </c>
      <c r="P8" s="36"/>
      <c r="Q8" s="65" t="str">
        <f t="shared" si="38"/>
        <v/>
      </c>
      <c r="R8" s="54"/>
      <c r="S8" s="71">
        <f t="shared" si="30"/>
        <v>0</v>
      </c>
      <c r="T8" s="25">
        <f t="shared" si="39"/>
        <v>0</v>
      </c>
      <c r="U8" s="24">
        <f t="shared" si="40"/>
        <v>0</v>
      </c>
      <c r="V8" s="68">
        <f t="shared" si="41"/>
        <v>0</v>
      </c>
      <c r="W8" s="36"/>
      <c r="X8" s="65" t="str">
        <f t="shared" si="42"/>
        <v/>
      </c>
      <c r="Y8" s="58"/>
    </row>
    <row r="9" spans="1:25" s="3" customFormat="1" ht="24" customHeight="1" x14ac:dyDescent="0.25">
      <c r="A9" s="227">
        <v>7</v>
      </c>
      <c r="B9" s="204"/>
      <c r="C9" s="204"/>
      <c r="D9" s="205"/>
      <c r="E9" s="206"/>
      <c r="F9" s="207"/>
      <c r="G9" s="208"/>
      <c r="H9" s="234">
        <f t="shared" si="43"/>
        <v>0</v>
      </c>
      <c r="I9" s="210"/>
      <c r="J9" s="209"/>
      <c r="K9" s="521"/>
      <c r="L9" s="70">
        <f t="shared" si="35"/>
        <v>0</v>
      </c>
      <c r="M9" s="25">
        <f t="shared" si="26"/>
        <v>0</v>
      </c>
      <c r="N9" s="89">
        <f t="shared" si="36"/>
        <v>0</v>
      </c>
      <c r="O9" s="66">
        <f t="shared" si="37"/>
        <v>0</v>
      </c>
      <c r="P9" s="36"/>
      <c r="Q9" s="65" t="str">
        <f t="shared" si="38"/>
        <v/>
      </c>
      <c r="R9" s="54"/>
      <c r="S9" s="71">
        <f t="shared" si="30"/>
        <v>0</v>
      </c>
      <c r="T9" s="25">
        <f t="shared" si="39"/>
        <v>0</v>
      </c>
      <c r="U9" s="24">
        <f t="shared" si="40"/>
        <v>0</v>
      </c>
      <c r="V9" s="68">
        <f t="shared" si="41"/>
        <v>0</v>
      </c>
      <c r="W9" s="36"/>
      <c r="X9" s="65" t="str">
        <f t="shared" si="42"/>
        <v/>
      </c>
      <c r="Y9" s="58"/>
    </row>
    <row r="10" spans="1:25" s="3" customFormat="1" ht="24" customHeight="1" x14ac:dyDescent="0.25">
      <c r="A10" s="227">
        <v>8</v>
      </c>
      <c r="B10" s="204"/>
      <c r="C10" s="204"/>
      <c r="D10" s="205"/>
      <c r="E10" s="206"/>
      <c r="F10" s="207"/>
      <c r="G10" s="208"/>
      <c r="H10" s="234">
        <f t="shared" si="43"/>
        <v>0</v>
      </c>
      <c r="I10" s="210"/>
      <c r="J10" s="209"/>
      <c r="K10" s="521"/>
      <c r="L10" s="70">
        <f t="shared" si="35"/>
        <v>0</v>
      </c>
      <c r="M10" s="25">
        <f t="shared" si="26"/>
        <v>0</v>
      </c>
      <c r="N10" s="89">
        <f t="shared" si="36"/>
        <v>0</v>
      </c>
      <c r="O10" s="66">
        <f t="shared" si="37"/>
        <v>0</v>
      </c>
      <c r="P10" s="36"/>
      <c r="Q10" s="65" t="str">
        <f t="shared" si="38"/>
        <v/>
      </c>
      <c r="R10" s="54"/>
      <c r="S10" s="71">
        <f t="shared" si="30"/>
        <v>0</v>
      </c>
      <c r="T10" s="25">
        <f t="shared" si="39"/>
        <v>0</v>
      </c>
      <c r="U10" s="24">
        <f t="shared" si="40"/>
        <v>0</v>
      </c>
      <c r="V10" s="68">
        <f t="shared" si="41"/>
        <v>0</v>
      </c>
      <c r="W10" s="36"/>
      <c r="X10" s="65" t="str">
        <f t="shared" si="42"/>
        <v/>
      </c>
      <c r="Y10" s="58"/>
    </row>
    <row r="11" spans="1:25" s="3" customFormat="1" ht="24" customHeight="1" x14ac:dyDescent="0.25">
      <c r="A11" s="227">
        <v>9</v>
      </c>
      <c r="B11" s="204"/>
      <c r="C11" s="204"/>
      <c r="D11" s="205"/>
      <c r="E11" s="206"/>
      <c r="F11" s="207"/>
      <c r="G11" s="208"/>
      <c r="H11" s="234">
        <f t="shared" si="43"/>
        <v>0</v>
      </c>
      <c r="I11" s="210"/>
      <c r="J11" s="209"/>
      <c r="K11" s="521"/>
      <c r="L11" s="70">
        <f t="shared" si="35"/>
        <v>0</v>
      </c>
      <c r="M11" s="25">
        <f t="shared" si="26"/>
        <v>0</v>
      </c>
      <c r="N11" s="89">
        <f t="shared" si="36"/>
        <v>0</v>
      </c>
      <c r="O11" s="66">
        <f t="shared" si="37"/>
        <v>0</v>
      </c>
      <c r="P11" s="36"/>
      <c r="Q11" s="65" t="str">
        <f t="shared" si="38"/>
        <v/>
      </c>
      <c r="R11" s="54"/>
      <c r="S11" s="71">
        <f t="shared" si="30"/>
        <v>0</v>
      </c>
      <c r="T11" s="25">
        <f t="shared" si="39"/>
        <v>0</v>
      </c>
      <c r="U11" s="24">
        <f t="shared" si="40"/>
        <v>0</v>
      </c>
      <c r="V11" s="68">
        <f t="shared" si="41"/>
        <v>0</v>
      </c>
      <c r="W11" s="36"/>
      <c r="X11" s="65" t="str">
        <f t="shared" si="42"/>
        <v/>
      </c>
      <c r="Y11" s="58"/>
    </row>
    <row r="12" spans="1:25" s="3" customFormat="1" ht="24" customHeight="1" x14ac:dyDescent="0.25">
      <c r="A12" s="227">
        <v>10</v>
      </c>
      <c r="B12" s="204"/>
      <c r="C12" s="204"/>
      <c r="D12" s="205"/>
      <c r="E12" s="206"/>
      <c r="F12" s="207"/>
      <c r="G12" s="208"/>
      <c r="H12" s="234">
        <f t="shared" si="43"/>
        <v>0</v>
      </c>
      <c r="I12" s="210"/>
      <c r="J12" s="209"/>
      <c r="K12" s="521"/>
      <c r="L12" s="70">
        <f t="shared" si="35"/>
        <v>0</v>
      </c>
      <c r="M12" s="25">
        <f t="shared" si="26"/>
        <v>0</v>
      </c>
      <c r="N12" s="89">
        <f t="shared" si="36"/>
        <v>0</v>
      </c>
      <c r="O12" s="66">
        <f t="shared" si="37"/>
        <v>0</v>
      </c>
      <c r="P12" s="36"/>
      <c r="Q12" s="65" t="str">
        <f t="shared" si="38"/>
        <v/>
      </c>
      <c r="R12" s="54"/>
      <c r="S12" s="71">
        <f t="shared" si="30"/>
        <v>0</v>
      </c>
      <c r="T12" s="25">
        <f t="shared" si="39"/>
        <v>0</v>
      </c>
      <c r="U12" s="24">
        <f t="shared" si="40"/>
        <v>0</v>
      </c>
      <c r="V12" s="68">
        <f t="shared" si="41"/>
        <v>0</v>
      </c>
      <c r="W12" s="36"/>
      <c r="X12" s="65" t="str">
        <f t="shared" si="42"/>
        <v/>
      </c>
      <c r="Y12" s="58"/>
    </row>
    <row r="13" spans="1:25" s="3" customFormat="1" ht="24" customHeight="1" x14ac:dyDescent="0.25">
      <c r="A13" s="227">
        <v>11</v>
      </c>
      <c r="B13" s="126"/>
      <c r="C13" s="126"/>
      <c r="D13" s="131"/>
      <c r="E13" s="132"/>
      <c r="F13" s="133"/>
      <c r="G13" s="134"/>
      <c r="H13" s="234">
        <f t="shared" si="43"/>
        <v>0</v>
      </c>
      <c r="I13" s="135"/>
      <c r="J13" s="128"/>
      <c r="K13" s="522"/>
      <c r="L13" s="70">
        <f t="shared" si="35"/>
        <v>0</v>
      </c>
      <c r="M13" s="25">
        <f t="shared" si="26"/>
        <v>0</v>
      </c>
      <c r="N13" s="89">
        <f t="shared" si="36"/>
        <v>0</v>
      </c>
      <c r="O13" s="66">
        <f t="shared" si="37"/>
        <v>0</v>
      </c>
      <c r="P13" s="36"/>
      <c r="Q13" s="65" t="str">
        <f t="shared" si="38"/>
        <v/>
      </c>
      <c r="R13" s="54"/>
      <c r="S13" s="71">
        <f t="shared" si="30"/>
        <v>0</v>
      </c>
      <c r="T13" s="25">
        <f t="shared" si="39"/>
        <v>0</v>
      </c>
      <c r="U13" s="24">
        <f t="shared" si="40"/>
        <v>0</v>
      </c>
      <c r="V13" s="68">
        <f t="shared" si="41"/>
        <v>0</v>
      </c>
      <c r="W13" s="36"/>
      <c r="X13" s="65" t="str">
        <f t="shared" si="42"/>
        <v/>
      </c>
      <c r="Y13" s="58"/>
    </row>
    <row r="14" spans="1:25" s="3" customFormat="1" ht="24" customHeight="1" x14ac:dyDescent="0.25">
      <c r="A14" s="227">
        <v>12</v>
      </c>
      <c r="B14" s="126"/>
      <c r="C14" s="126"/>
      <c r="D14" s="131"/>
      <c r="E14" s="132"/>
      <c r="F14" s="133"/>
      <c r="G14" s="134"/>
      <c r="H14" s="234">
        <f t="shared" si="43"/>
        <v>0</v>
      </c>
      <c r="I14" s="135"/>
      <c r="J14" s="128"/>
      <c r="K14" s="522"/>
      <c r="L14" s="70">
        <f t="shared" si="35"/>
        <v>0</v>
      </c>
      <c r="M14" s="25">
        <f t="shared" si="26"/>
        <v>0</v>
      </c>
      <c r="N14" s="89">
        <f t="shared" si="36"/>
        <v>0</v>
      </c>
      <c r="O14" s="66">
        <f t="shared" si="37"/>
        <v>0</v>
      </c>
      <c r="P14" s="36"/>
      <c r="Q14" s="65" t="str">
        <f t="shared" si="38"/>
        <v/>
      </c>
      <c r="R14" s="54"/>
      <c r="S14" s="71">
        <f t="shared" si="30"/>
        <v>0</v>
      </c>
      <c r="T14" s="25">
        <f t="shared" si="39"/>
        <v>0</v>
      </c>
      <c r="U14" s="24">
        <f t="shared" si="40"/>
        <v>0</v>
      </c>
      <c r="V14" s="68">
        <f t="shared" si="41"/>
        <v>0</v>
      </c>
      <c r="W14" s="36"/>
      <c r="X14" s="65" t="str">
        <f t="shared" si="42"/>
        <v/>
      </c>
      <c r="Y14" s="58"/>
    </row>
    <row r="15" spans="1:25" s="3" customFormat="1" ht="24" customHeight="1" x14ac:dyDescent="0.25">
      <c r="A15" s="227">
        <v>13</v>
      </c>
      <c r="B15" s="126"/>
      <c r="C15" s="126"/>
      <c r="D15" s="131"/>
      <c r="E15" s="132"/>
      <c r="F15" s="133"/>
      <c r="G15" s="134"/>
      <c r="H15" s="234">
        <f t="shared" si="43"/>
        <v>0</v>
      </c>
      <c r="I15" s="135"/>
      <c r="J15" s="128"/>
      <c r="K15" s="522"/>
      <c r="L15" s="70">
        <f t="shared" si="35"/>
        <v>0</v>
      </c>
      <c r="M15" s="25">
        <f t="shared" si="26"/>
        <v>0</v>
      </c>
      <c r="N15" s="89">
        <f t="shared" si="36"/>
        <v>0</v>
      </c>
      <c r="O15" s="66">
        <f t="shared" si="37"/>
        <v>0</v>
      </c>
      <c r="P15" s="36"/>
      <c r="Q15" s="65" t="str">
        <f t="shared" si="38"/>
        <v/>
      </c>
      <c r="R15" s="54"/>
      <c r="S15" s="71">
        <f t="shared" si="30"/>
        <v>0</v>
      </c>
      <c r="T15" s="25">
        <f t="shared" si="39"/>
        <v>0</v>
      </c>
      <c r="U15" s="24">
        <f t="shared" si="40"/>
        <v>0</v>
      </c>
      <c r="V15" s="68">
        <f t="shared" si="41"/>
        <v>0</v>
      </c>
      <c r="W15" s="36"/>
      <c r="X15" s="65" t="str">
        <f t="shared" si="42"/>
        <v/>
      </c>
      <c r="Y15" s="58"/>
    </row>
    <row r="16" spans="1:25" s="3" customFormat="1" ht="24" customHeight="1" x14ac:dyDescent="0.25">
      <c r="A16" s="227">
        <v>14</v>
      </c>
      <c r="B16" s="126"/>
      <c r="C16" s="126"/>
      <c r="D16" s="131"/>
      <c r="E16" s="132"/>
      <c r="F16" s="133"/>
      <c r="G16" s="134"/>
      <c r="H16" s="234">
        <f t="shared" si="43"/>
        <v>0</v>
      </c>
      <c r="I16" s="135"/>
      <c r="J16" s="128"/>
      <c r="K16" s="522"/>
      <c r="L16" s="70">
        <f t="shared" si="35"/>
        <v>0</v>
      </c>
      <c r="M16" s="25">
        <f t="shared" si="26"/>
        <v>0</v>
      </c>
      <c r="N16" s="89">
        <f t="shared" si="36"/>
        <v>0</v>
      </c>
      <c r="O16" s="66">
        <f t="shared" si="37"/>
        <v>0</v>
      </c>
      <c r="P16" s="36"/>
      <c r="Q16" s="65" t="str">
        <f t="shared" si="38"/>
        <v/>
      </c>
      <c r="R16" s="54"/>
      <c r="S16" s="71">
        <f t="shared" si="30"/>
        <v>0</v>
      </c>
      <c r="T16" s="25">
        <f t="shared" si="39"/>
        <v>0</v>
      </c>
      <c r="U16" s="24">
        <f t="shared" si="40"/>
        <v>0</v>
      </c>
      <c r="V16" s="68">
        <f t="shared" si="41"/>
        <v>0</v>
      </c>
      <c r="W16" s="36"/>
      <c r="X16" s="65" t="str">
        <f t="shared" si="42"/>
        <v/>
      </c>
      <c r="Y16" s="58"/>
    </row>
    <row r="17" spans="1:25" s="3" customFormat="1" ht="24" customHeight="1" x14ac:dyDescent="0.25">
      <c r="A17" s="227">
        <v>15</v>
      </c>
      <c r="B17" s="126"/>
      <c r="C17" s="126"/>
      <c r="D17" s="131"/>
      <c r="E17" s="132"/>
      <c r="F17" s="133"/>
      <c r="G17" s="134"/>
      <c r="H17" s="234">
        <f t="shared" si="43"/>
        <v>0</v>
      </c>
      <c r="I17" s="135"/>
      <c r="J17" s="128"/>
      <c r="K17" s="522"/>
      <c r="L17" s="70">
        <f t="shared" si="35"/>
        <v>0</v>
      </c>
      <c r="M17" s="25">
        <f t="shared" si="26"/>
        <v>0</v>
      </c>
      <c r="N17" s="89">
        <f t="shared" si="36"/>
        <v>0</v>
      </c>
      <c r="O17" s="66">
        <f t="shared" si="37"/>
        <v>0</v>
      </c>
      <c r="P17" s="36"/>
      <c r="Q17" s="65" t="str">
        <f t="shared" si="38"/>
        <v/>
      </c>
      <c r="R17" s="54"/>
      <c r="S17" s="71">
        <f t="shared" si="30"/>
        <v>0</v>
      </c>
      <c r="T17" s="25">
        <f t="shared" si="39"/>
        <v>0</v>
      </c>
      <c r="U17" s="24">
        <f t="shared" si="40"/>
        <v>0</v>
      </c>
      <c r="V17" s="68">
        <f t="shared" si="41"/>
        <v>0</v>
      </c>
      <c r="W17" s="36"/>
      <c r="X17" s="65" t="str">
        <f t="shared" si="42"/>
        <v/>
      </c>
      <c r="Y17" s="58"/>
    </row>
    <row r="18" spans="1:25" s="3" customFormat="1" ht="24" customHeight="1" x14ac:dyDescent="0.25">
      <c r="A18" s="227">
        <v>16</v>
      </c>
      <c r="B18" s="126"/>
      <c r="C18" s="126"/>
      <c r="D18" s="131"/>
      <c r="E18" s="132"/>
      <c r="F18" s="133"/>
      <c r="G18" s="134"/>
      <c r="H18" s="234">
        <f t="shared" si="43"/>
        <v>0</v>
      </c>
      <c r="I18" s="135"/>
      <c r="J18" s="128"/>
      <c r="K18" s="522"/>
      <c r="L18" s="70">
        <f t="shared" si="35"/>
        <v>0</v>
      </c>
      <c r="M18" s="25">
        <f t="shared" si="26"/>
        <v>0</v>
      </c>
      <c r="N18" s="89">
        <f t="shared" si="36"/>
        <v>0</v>
      </c>
      <c r="O18" s="66">
        <f t="shared" si="37"/>
        <v>0</v>
      </c>
      <c r="P18" s="36"/>
      <c r="Q18" s="65" t="str">
        <f t="shared" si="38"/>
        <v/>
      </c>
      <c r="R18" s="54"/>
      <c r="S18" s="71">
        <f t="shared" si="30"/>
        <v>0</v>
      </c>
      <c r="T18" s="25">
        <f t="shared" si="39"/>
        <v>0</v>
      </c>
      <c r="U18" s="24">
        <f t="shared" si="40"/>
        <v>0</v>
      </c>
      <c r="V18" s="68">
        <f t="shared" si="41"/>
        <v>0</v>
      </c>
      <c r="W18" s="36"/>
      <c r="X18" s="65" t="str">
        <f t="shared" si="42"/>
        <v/>
      </c>
      <c r="Y18" s="58"/>
    </row>
    <row r="19" spans="1:25" s="3" customFormat="1" ht="24" customHeight="1" x14ac:dyDescent="0.25">
      <c r="A19" s="227">
        <v>17</v>
      </c>
      <c r="B19" s="126"/>
      <c r="C19" s="126"/>
      <c r="D19" s="131"/>
      <c r="E19" s="132"/>
      <c r="F19" s="133"/>
      <c r="G19" s="134"/>
      <c r="H19" s="234">
        <f t="shared" si="43"/>
        <v>0</v>
      </c>
      <c r="I19" s="135"/>
      <c r="J19" s="128"/>
      <c r="K19" s="522"/>
      <c r="L19" s="70">
        <f t="shared" si="35"/>
        <v>0</v>
      </c>
      <c r="M19" s="25">
        <f t="shared" si="26"/>
        <v>0</v>
      </c>
      <c r="N19" s="89">
        <f t="shared" si="36"/>
        <v>0</v>
      </c>
      <c r="O19" s="66">
        <f t="shared" si="37"/>
        <v>0</v>
      </c>
      <c r="P19" s="36"/>
      <c r="Q19" s="65" t="str">
        <f t="shared" si="38"/>
        <v/>
      </c>
      <c r="R19" s="54"/>
      <c r="S19" s="71">
        <f t="shared" si="30"/>
        <v>0</v>
      </c>
      <c r="T19" s="25">
        <f t="shared" si="39"/>
        <v>0</v>
      </c>
      <c r="U19" s="24">
        <f t="shared" si="40"/>
        <v>0</v>
      </c>
      <c r="V19" s="68">
        <f t="shared" si="41"/>
        <v>0</v>
      </c>
      <c r="W19" s="36"/>
      <c r="X19" s="65" t="str">
        <f t="shared" si="42"/>
        <v/>
      </c>
      <c r="Y19" s="58"/>
    </row>
    <row r="20" spans="1:25" s="3" customFormat="1" ht="24" customHeight="1" x14ac:dyDescent="0.25">
      <c r="A20" s="227">
        <v>18</v>
      </c>
      <c r="B20" s="126"/>
      <c r="C20" s="126"/>
      <c r="D20" s="131"/>
      <c r="E20" s="132"/>
      <c r="F20" s="133"/>
      <c r="G20" s="134"/>
      <c r="H20" s="234">
        <f t="shared" si="43"/>
        <v>0</v>
      </c>
      <c r="I20" s="135"/>
      <c r="J20" s="128"/>
      <c r="K20" s="522"/>
      <c r="L20" s="70">
        <f t="shared" si="35"/>
        <v>0</v>
      </c>
      <c r="M20" s="25">
        <f t="shared" si="26"/>
        <v>0</v>
      </c>
      <c r="N20" s="89">
        <f t="shared" si="36"/>
        <v>0</v>
      </c>
      <c r="O20" s="66">
        <f t="shared" si="37"/>
        <v>0</v>
      </c>
      <c r="P20" s="36"/>
      <c r="Q20" s="65" t="str">
        <f t="shared" si="38"/>
        <v/>
      </c>
      <c r="R20" s="54"/>
      <c r="S20" s="71">
        <f t="shared" si="30"/>
        <v>0</v>
      </c>
      <c r="T20" s="25">
        <f t="shared" si="39"/>
        <v>0</v>
      </c>
      <c r="U20" s="24">
        <f t="shared" si="40"/>
        <v>0</v>
      </c>
      <c r="V20" s="68">
        <f t="shared" si="41"/>
        <v>0</v>
      </c>
      <c r="W20" s="36"/>
      <c r="X20" s="65" t="str">
        <f t="shared" si="42"/>
        <v/>
      </c>
      <c r="Y20" s="58"/>
    </row>
    <row r="21" spans="1:25" s="3" customFormat="1" ht="24" customHeight="1" x14ac:dyDescent="0.25">
      <c r="A21" s="227">
        <v>19</v>
      </c>
      <c r="B21" s="126"/>
      <c r="C21" s="126"/>
      <c r="D21" s="131"/>
      <c r="E21" s="132"/>
      <c r="F21" s="133"/>
      <c r="G21" s="134"/>
      <c r="H21" s="234">
        <f t="shared" si="43"/>
        <v>0</v>
      </c>
      <c r="I21" s="135"/>
      <c r="J21" s="128"/>
      <c r="K21" s="522"/>
      <c r="L21" s="70">
        <f t="shared" si="35"/>
        <v>0</v>
      </c>
      <c r="M21" s="25">
        <f t="shared" si="26"/>
        <v>0</v>
      </c>
      <c r="N21" s="89">
        <f t="shared" si="36"/>
        <v>0</v>
      </c>
      <c r="O21" s="66">
        <f t="shared" si="37"/>
        <v>0</v>
      </c>
      <c r="P21" s="36"/>
      <c r="Q21" s="65" t="str">
        <f t="shared" si="38"/>
        <v/>
      </c>
      <c r="R21" s="54"/>
      <c r="S21" s="71">
        <f t="shared" si="30"/>
        <v>0</v>
      </c>
      <c r="T21" s="25">
        <f t="shared" si="39"/>
        <v>0</v>
      </c>
      <c r="U21" s="24">
        <f t="shared" si="40"/>
        <v>0</v>
      </c>
      <c r="V21" s="68">
        <f t="shared" si="41"/>
        <v>0</v>
      </c>
      <c r="W21" s="36"/>
      <c r="X21" s="65" t="str">
        <f t="shared" si="42"/>
        <v/>
      </c>
      <c r="Y21" s="58"/>
    </row>
    <row r="22" spans="1:25" s="3" customFormat="1" ht="24" customHeight="1" x14ac:dyDescent="0.25">
      <c r="A22" s="227">
        <v>20</v>
      </c>
      <c r="B22" s="126"/>
      <c r="C22" s="126"/>
      <c r="D22" s="131"/>
      <c r="E22" s="132"/>
      <c r="F22" s="133"/>
      <c r="G22" s="134"/>
      <c r="H22" s="234">
        <f t="shared" si="43"/>
        <v>0</v>
      </c>
      <c r="I22" s="135"/>
      <c r="J22" s="128"/>
      <c r="K22" s="522"/>
      <c r="L22" s="70">
        <f t="shared" si="35"/>
        <v>0</v>
      </c>
      <c r="M22" s="25">
        <f t="shared" si="26"/>
        <v>0</v>
      </c>
      <c r="N22" s="89">
        <f t="shared" si="36"/>
        <v>0</v>
      </c>
      <c r="O22" s="66">
        <f t="shared" si="37"/>
        <v>0</v>
      </c>
      <c r="P22" s="36"/>
      <c r="Q22" s="65" t="str">
        <f t="shared" si="38"/>
        <v/>
      </c>
      <c r="R22" s="54"/>
      <c r="S22" s="71">
        <f t="shared" si="30"/>
        <v>0</v>
      </c>
      <c r="T22" s="25">
        <f t="shared" si="39"/>
        <v>0</v>
      </c>
      <c r="U22" s="24">
        <f t="shared" si="40"/>
        <v>0</v>
      </c>
      <c r="V22" s="68">
        <f t="shared" si="41"/>
        <v>0</v>
      </c>
      <c r="W22" s="36"/>
      <c r="X22" s="65" t="str">
        <f t="shared" si="42"/>
        <v/>
      </c>
      <c r="Y22" s="58"/>
    </row>
    <row r="23" spans="1:25" s="3" customFormat="1" ht="24" customHeight="1" x14ac:dyDescent="0.25">
      <c r="A23" s="227">
        <v>21</v>
      </c>
      <c r="B23" s="126"/>
      <c r="C23" s="126"/>
      <c r="D23" s="131"/>
      <c r="E23" s="132"/>
      <c r="F23" s="133"/>
      <c r="G23" s="134"/>
      <c r="H23" s="234">
        <f t="shared" si="43"/>
        <v>0</v>
      </c>
      <c r="I23" s="135"/>
      <c r="J23" s="128"/>
      <c r="K23" s="522"/>
      <c r="L23" s="70">
        <f t="shared" si="35"/>
        <v>0</v>
      </c>
      <c r="M23" s="25">
        <f t="shared" si="26"/>
        <v>0</v>
      </c>
      <c r="N23" s="89">
        <f t="shared" si="36"/>
        <v>0</v>
      </c>
      <c r="O23" s="66">
        <f t="shared" si="37"/>
        <v>0</v>
      </c>
      <c r="P23" s="36"/>
      <c r="Q23" s="65" t="str">
        <f t="shared" si="38"/>
        <v/>
      </c>
      <c r="R23" s="54"/>
      <c r="S23" s="71">
        <f t="shared" si="30"/>
        <v>0</v>
      </c>
      <c r="T23" s="25">
        <f t="shared" si="39"/>
        <v>0</v>
      </c>
      <c r="U23" s="24">
        <f t="shared" si="40"/>
        <v>0</v>
      </c>
      <c r="V23" s="68">
        <f t="shared" si="41"/>
        <v>0</v>
      </c>
      <c r="W23" s="36"/>
      <c r="X23" s="65" t="str">
        <f t="shared" si="42"/>
        <v/>
      </c>
      <c r="Y23" s="58"/>
    </row>
    <row r="24" spans="1:25" s="3" customFormat="1" ht="24" customHeight="1" x14ac:dyDescent="0.25">
      <c r="A24" s="227">
        <v>22</v>
      </c>
      <c r="B24" s="126"/>
      <c r="C24" s="126"/>
      <c r="D24" s="131"/>
      <c r="E24" s="132"/>
      <c r="F24" s="133"/>
      <c r="G24" s="134"/>
      <c r="H24" s="234">
        <f t="shared" si="43"/>
        <v>0</v>
      </c>
      <c r="I24" s="135"/>
      <c r="J24" s="128"/>
      <c r="K24" s="522"/>
      <c r="L24" s="70">
        <f t="shared" si="35"/>
        <v>0</v>
      </c>
      <c r="M24" s="25">
        <f t="shared" si="26"/>
        <v>0</v>
      </c>
      <c r="N24" s="89">
        <f t="shared" si="36"/>
        <v>0</v>
      </c>
      <c r="O24" s="66">
        <f t="shared" si="37"/>
        <v>0</v>
      </c>
      <c r="P24" s="36"/>
      <c r="Q24" s="65" t="str">
        <f t="shared" si="38"/>
        <v/>
      </c>
      <c r="R24" s="54"/>
      <c r="S24" s="71">
        <f t="shared" si="30"/>
        <v>0</v>
      </c>
      <c r="T24" s="25">
        <f t="shared" si="39"/>
        <v>0</v>
      </c>
      <c r="U24" s="24">
        <f t="shared" si="40"/>
        <v>0</v>
      </c>
      <c r="V24" s="68">
        <f t="shared" si="41"/>
        <v>0</v>
      </c>
      <c r="W24" s="36"/>
      <c r="X24" s="65" t="str">
        <f t="shared" si="42"/>
        <v/>
      </c>
      <c r="Y24" s="58"/>
    </row>
    <row r="25" spans="1:25" s="3" customFormat="1" ht="24" customHeight="1" x14ac:dyDescent="0.25">
      <c r="A25" s="227">
        <v>23</v>
      </c>
      <c r="B25" s="126"/>
      <c r="C25" s="126"/>
      <c r="D25" s="131"/>
      <c r="E25" s="132"/>
      <c r="F25" s="133"/>
      <c r="G25" s="134"/>
      <c r="H25" s="234">
        <f t="shared" si="43"/>
        <v>0</v>
      </c>
      <c r="I25" s="135"/>
      <c r="J25" s="128"/>
      <c r="K25" s="522"/>
      <c r="L25" s="70">
        <f t="shared" si="35"/>
        <v>0</v>
      </c>
      <c r="M25" s="25">
        <f t="shared" si="26"/>
        <v>0</v>
      </c>
      <c r="N25" s="89">
        <f t="shared" si="36"/>
        <v>0</v>
      </c>
      <c r="O25" s="66">
        <f t="shared" si="37"/>
        <v>0</v>
      </c>
      <c r="P25" s="36"/>
      <c r="Q25" s="65" t="str">
        <f t="shared" si="38"/>
        <v/>
      </c>
      <c r="R25" s="54"/>
      <c r="S25" s="71">
        <f t="shared" si="30"/>
        <v>0</v>
      </c>
      <c r="T25" s="25">
        <f t="shared" si="39"/>
        <v>0</v>
      </c>
      <c r="U25" s="24">
        <f t="shared" si="40"/>
        <v>0</v>
      </c>
      <c r="V25" s="68">
        <f t="shared" si="41"/>
        <v>0</v>
      </c>
      <c r="W25" s="36"/>
      <c r="X25" s="65" t="str">
        <f t="shared" si="42"/>
        <v/>
      </c>
      <c r="Y25" s="58"/>
    </row>
    <row r="26" spans="1:25" s="3" customFormat="1" ht="24" customHeight="1" x14ac:dyDescent="0.25">
      <c r="A26" s="227">
        <v>24</v>
      </c>
      <c r="B26" s="126"/>
      <c r="C26" s="126"/>
      <c r="D26" s="131"/>
      <c r="E26" s="132"/>
      <c r="F26" s="133"/>
      <c r="G26" s="134"/>
      <c r="H26" s="234">
        <f t="shared" si="43"/>
        <v>0</v>
      </c>
      <c r="I26" s="135"/>
      <c r="J26" s="128"/>
      <c r="K26" s="522"/>
      <c r="L26" s="70">
        <f t="shared" si="35"/>
        <v>0</v>
      </c>
      <c r="M26" s="25">
        <f t="shared" si="26"/>
        <v>0</v>
      </c>
      <c r="N26" s="89">
        <f t="shared" si="36"/>
        <v>0</v>
      </c>
      <c r="O26" s="66">
        <f t="shared" si="37"/>
        <v>0</v>
      </c>
      <c r="P26" s="36"/>
      <c r="Q26" s="65" t="str">
        <f t="shared" si="38"/>
        <v/>
      </c>
      <c r="R26" s="54"/>
      <c r="S26" s="71">
        <f t="shared" si="30"/>
        <v>0</v>
      </c>
      <c r="T26" s="25">
        <f t="shared" si="39"/>
        <v>0</v>
      </c>
      <c r="U26" s="24">
        <f t="shared" si="40"/>
        <v>0</v>
      </c>
      <c r="V26" s="68">
        <f t="shared" si="41"/>
        <v>0</v>
      </c>
      <c r="W26" s="36"/>
      <c r="X26" s="65" t="str">
        <f t="shared" si="42"/>
        <v/>
      </c>
      <c r="Y26" s="58"/>
    </row>
    <row r="27" spans="1:25" s="3" customFormat="1" ht="24" customHeight="1" x14ac:dyDescent="0.25">
      <c r="A27" s="227">
        <v>25</v>
      </c>
      <c r="B27" s="126"/>
      <c r="C27" s="126"/>
      <c r="D27" s="131"/>
      <c r="E27" s="132"/>
      <c r="F27" s="133"/>
      <c r="G27" s="134"/>
      <c r="H27" s="234">
        <f t="shared" si="43"/>
        <v>0</v>
      </c>
      <c r="I27" s="135"/>
      <c r="J27" s="128"/>
      <c r="K27" s="522"/>
      <c r="L27" s="70">
        <f t="shared" si="35"/>
        <v>0</v>
      </c>
      <c r="M27" s="25">
        <f t="shared" si="26"/>
        <v>0</v>
      </c>
      <c r="N27" s="89">
        <f t="shared" si="36"/>
        <v>0</v>
      </c>
      <c r="O27" s="66">
        <f t="shared" si="37"/>
        <v>0</v>
      </c>
      <c r="P27" s="36"/>
      <c r="Q27" s="65" t="str">
        <f t="shared" si="38"/>
        <v/>
      </c>
      <c r="R27" s="54"/>
      <c r="S27" s="71">
        <f t="shared" si="30"/>
        <v>0</v>
      </c>
      <c r="T27" s="25">
        <f t="shared" si="39"/>
        <v>0</v>
      </c>
      <c r="U27" s="24">
        <f t="shared" si="40"/>
        <v>0</v>
      </c>
      <c r="V27" s="68">
        <f t="shared" si="41"/>
        <v>0</v>
      </c>
      <c r="W27" s="36"/>
      <c r="X27" s="65" t="str">
        <f t="shared" si="42"/>
        <v/>
      </c>
      <c r="Y27" s="58"/>
    </row>
    <row r="28" spans="1:25" s="3" customFormat="1" ht="24" customHeight="1" x14ac:dyDescent="0.25">
      <c r="A28" s="227">
        <v>26</v>
      </c>
      <c r="B28" s="126"/>
      <c r="C28" s="126"/>
      <c r="D28" s="131"/>
      <c r="E28" s="132"/>
      <c r="F28" s="133"/>
      <c r="G28" s="134"/>
      <c r="H28" s="234">
        <f t="shared" si="43"/>
        <v>0</v>
      </c>
      <c r="I28" s="135"/>
      <c r="J28" s="128"/>
      <c r="K28" s="522"/>
      <c r="L28" s="70">
        <f t="shared" si="35"/>
        <v>0</v>
      </c>
      <c r="M28" s="25">
        <f t="shared" si="26"/>
        <v>0</v>
      </c>
      <c r="N28" s="89">
        <f t="shared" si="36"/>
        <v>0</v>
      </c>
      <c r="O28" s="66">
        <f t="shared" si="37"/>
        <v>0</v>
      </c>
      <c r="P28" s="36"/>
      <c r="Q28" s="65" t="str">
        <f t="shared" si="38"/>
        <v/>
      </c>
      <c r="R28" s="54"/>
      <c r="S28" s="71">
        <f t="shared" si="30"/>
        <v>0</v>
      </c>
      <c r="T28" s="25">
        <f t="shared" si="39"/>
        <v>0</v>
      </c>
      <c r="U28" s="24">
        <f t="shared" si="40"/>
        <v>0</v>
      </c>
      <c r="V28" s="68">
        <f t="shared" si="41"/>
        <v>0</v>
      </c>
      <c r="W28" s="36"/>
      <c r="X28" s="65" t="str">
        <f t="shared" si="42"/>
        <v/>
      </c>
      <c r="Y28" s="58"/>
    </row>
    <row r="29" spans="1:25" s="3" customFormat="1" ht="24" customHeight="1" x14ac:dyDescent="0.25">
      <c r="A29" s="227">
        <v>27</v>
      </c>
      <c r="B29" s="126"/>
      <c r="C29" s="126"/>
      <c r="D29" s="131"/>
      <c r="E29" s="132"/>
      <c r="F29" s="133"/>
      <c r="G29" s="134"/>
      <c r="H29" s="234">
        <f t="shared" si="43"/>
        <v>0</v>
      </c>
      <c r="I29" s="135"/>
      <c r="J29" s="128"/>
      <c r="K29" s="522"/>
      <c r="L29" s="70">
        <f t="shared" si="35"/>
        <v>0</v>
      </c>
      <c r="M29" s="25">
        <f t="shared" si="26"/>
        <v>0</v>
      </c>
      <c r="N29" s="89">
        <f t="shared" si="36"/>
        <v>0</v>
      </c>
      <c r="O29" s="66">
        <f t="shared" si="37"/>
        <v>0</v>
      </c>
      <c r="P29" s="36"/>
      <c r="Q29" s="65" t="str">
        <f t="shared" si="38"/>
        <v/>
      </c>
      <c r="R29" s="54"/>
      <c r="S29" s="71">
        <f t="shared" si="30"/>
        <v>0</v>
      </c>
      <c r="T29" s="25">
        <f t="shared" si="39"/>
        <v>0</v>
      </c>
      <c r="U29" s="24">
        <f t="shared" si="40"/>
        <v>0</v>
      </c>
      <c r="V29" s="68">
        <f t="shared" si="41"/>
        <v>0</v>
      </c>
      <c r="W29" s="36"/>
      <c r="X29" s="65" t="str">
        <f t="shared" si="42"/>
        <v/>
      </c>
      <c r="Y29" s="58"/>
    </row>
    <row r="30" spans="1:25" s="3" customFormat="1" ht="24" customHeight="1" x14ac:dyDescent="0.25">
      <c r="A30" s="227">
        <v>28</v>
      </c>
      <c r="B30" s="126"/>
      <c r="C30" s="126"/>
      <c r="D30" s="131"/>
      <c r="E30" s="132"/>
      <c r="F30" s="133"/>
      <c r="G30" s="134"/>
      <c r="H30" s="234">
        <f t="shared" si="43"/>
        <v>0</v>
      </c>
      <c r="I30" s="135"/>
      <c r="J30" s="128"/>
      <c r="K30" s="522"/>
      <c r="L30" s="70">
        <f t="shared" si="35"/>
        <v>0</v>
      </c>
      <c r="M30" s="25">
        <f t="shared" si="26"/>
        <v>0</v>
      </c>
      <c r="N30" s="89">
        <f t="shared" si="36"/>
        <v>0</v>
      </c>
      <c r="O30" s="66">
        <f t="shared" si="37"/>
        <v>0</v>
      </c>
      <c r="P30" s="36"/>
      <c r="Q30" s="65" t="str">
        <f t="shared" si="38"/>
        <v/>
      </c>
      <c r="R30" s="54"/>
      <c r="S30" s="71">
        <f t="shared" si="30"/>
        <v>0</v>
      </c>
      <c r="T30" s="25">
        <f t="shared" si="39"/>
        <v>0</v>
      </c>
      <c r="U30" s="24">
        <f t="shared" si="40"/>
        <v>0</v>
      </c>
      <c r="V30" s="68">
        <f t="shared" si="41"/>
        <v>0</v>
      </c>
      <c r="W30" s="36"/>
      <c r="X30" s="65" t="str">
        <f t="shared" si="42"/>
        <v/>
      </c>
      <c r="Y30" s="58"/>
    </row>
    <row r="31" spans="1:25" s="3" customFormat="1" ht="24" customHeight="1" x14ac:dyDescent="0.25">
      <c r="A31" s="227">
        <v>29</v>
      </c>
      <c r="B31" s="126"/>
      <c r="C31" s="126"/>
      <c r="D31" s="131"/>
      <c r="E31" s="132"/>
      <c r="F31" s="133"/>
      <c r="G31" s="134"/>
      <c r="H31" s="234">
        <f t="shared" si="43"/>
        <v>0</v>
      </c>
      <c r="I31" s="135"/>
      <c r="J31" s="128"/>
      <c r="K31" s="522"/>
      <c r="L31" s="70">
        <f t="shared" si="35"/>
        <v>0</v>
      </c>
      <c r="M31" s="25">
        <f t="shared" si="26"/>
        <v>0</v>
      </c>
      <c r="N31" s="89">
        <f t="shared" si="36"/>
        <v>0</v>
      </c>
      <c r="O31" s="66">
        <f t="shared" si="37"/>
        <v>0</v>
      </c>
      <c r="P31" s="36"/>
      <c r="Q31" s="65" t="str">
        <f t="shared" si="38"/>
        <v/>
      </c>
      <c r="R31" s="54"/>
      <c r="S31" s="71">
        <f t="shared" si="30"/>
        <v>0</v>
      </c>
      <c r="T31" s="25">
        <f t="shared" si="39"/>
        <v>0</v>
      </c>
      <c r="U31" s="24">
        <f t="shared" si="40"/>
        <v>0</v>
      </c>
      <c r="V31" s="68">
        <f t="shared" si="41"/>
        <v>0</v>
      </c>
      <c r="W31" s="36"/>
      <c r="X31" s="65" t="str">
        <f t="shared" si="42"/>
        <v/>
      </c>
      <c r="Y31" s="58"/>
    </row>
    <row r="32" spans="1:25" s="3" customFormat="1" ht="24" customHeight="1" x14ac:dyDescent="0.25">
      <c r="A32" s="227">
        <v>30</v>
      </c>
      <c r="B32" s="126"/>
      <c r="C32" s="126"/>
      <c r="D32" s="131"/>
      <c r="E32" s="132"/>
      <c r="F32" s="133"/>
      <c r="G32" s="134"/>
      <c r="H32" s="234">
        <f t="shared" si="43"/>
        <v>0</v>
      </c>
      <c r="I32" s="135"/>
      <c r="J32" s="128"/>
      <c r="K32" s="522"/>
      <c r="L32" s="70">
        <f t="shared" si="35"/>
        <v>0</v>
      </c>
      <c r="M32" s="25">
        <f t="shared" si="26"/>
        <v>0</v>
      </c>
      <c r="N32" s="89">
        <f t="shared" si="36"/>
        <v>0</v>
      </c>
      <c r="O32" s="66">
        <f t="shared" si="37"/>
        <v>0</v>
      </c>
      <c r="P32" s="36"/>
      <c r="Q32" s="65" t="str">
        <f t="shared" si="38"/>
        <v/>
      </c>
      <c r="R32" s="54"/>
      <c r="S32" s="71">
        <f t="shared" si="30"/>
        <v>0</v>
      </c>
      <c r="T32" s="25">
        <f t="shared" si="39"/>
        <v>0</v>
      </c>
      <c r="U32" s="24">
        <f t="shared" si="40"/>
        <v>0</v>
      </c>
      <c r="V32" s="68">
        <f t="shared" si="41"/>
        <v>0</v>
      </c>
      <c r="W32" s="36"/>
      <c r="X32" s="65" t="str">
        <f t="shared" si="42"/>
        <v/>
      </c>
      <c r="Y32" s="58"/>
    </row>
    <row r="33" spans="1:25" s="3" customFormat="1" ht="24" customHeight="1" x14ac:dyDescent="0.25">
      <c r="A33" s="227">
        <v>31</v>
      </c>
      <c r="B33" s="126"/>
      <c r="C33" s="126"/>
      <c r="D33" s="131"/>
      <c r="E33" s="132"/>
      <c r="F33" s="133"/>
      <c r="G33" s="134"/>
      <c r="H33" s="234">
        <f t="shared" si="43"/>
        <v>0</v>
      </c>
      <c r="I33" s="135"/>
      <c r="J33" s="128"/>
      <c r="K33" s="522"/>
      <c r="L33" s="70">
        <f t="shared" si="35"/>
        <v>0</v>
      </c>
      <c r="M33" s="25">
        <f t="shared" si="26"/>
        <v>0</v>
      </c>
      <c r="N33" s="89">
        <f t="shared" si="36"/>
        <v>0</v>
      </c>
      <c r="O33" s="66">
        <f t="shared" si="37"/>
        <v>0</v>
      </c>
      <c r="P33" s="36"/>
      <c r="Q33" s="65" t="str">
        <f t="shared" si="38"/>
        <v/>
      </c>
      <c r="R33" s="54"/>
      <c r="S33" s="71">
        <f t="shared" si="30"/>
        <v>0</v>
      </c>
      <c r="T33" s="25">
        <f t="shared" si="39"/>
        <v>0</v>
      </c>
      <c r="U33" s="24">
        <f t="shared" si="40"/>
        <v>0</v>
      </c>
      <c r="V33" s="68">
        <f t="shared" si="41"/>
        <v>0</v>
      </c>
      <c r="W33" s="36"/>
      <c r="X33" s="65" t="str">
        <f t="shared" si="42"/>
        <v/>
      </c>
      <c r="Y33" s="58"/>
    </row>
    <row r="34" spans="1:25" s="3" customFormat="1" ht="24" customHeight="1" x14ac:dyDescent="0.25">
      <c r="A34" s="227">
        <v>32</v>
      </c>
      <c r="B34" s="126"/>
      <c r="C34" s="126"/>
      <c r="D34" s="131"/>
      <c r="E34" s="132"/>
      <c r="F34" s="133"/>
      <c r="G34" s="134"/>
      <c r="H34" s="234">
        <f t="shared" si="43"/>
        <v>0</v>
      </c>
      <c r="I34" s="135"/>
      <c r="J34" s="128"/>
      <c r="K34" s="522"/>
      <c r="L34" s="70">
        <f t="shared" si="35"/>
        <v>0</v>
      </c>
      <c r="M34" s="25">
        <f t="shared" si="26"/>
        <v>0</v>
      </c>
      <c r="N34" s="89">
        <f t="shared" si="36"/>
        <v>0</v>
      </c>
      <c r="O34" s="66">
        <f t="shared" si="37"/>
        <v>0</v>
      </c>
      <c r="P34" s="36"/>
      <c r="Q34" s="65" t="str">
        <f t="shared" si="38"/>
        <v/>
      </c>
      <c r="R34" s="54"/>
      <c r="S34" s="71">
        <f t="shared" si="30"/>
        <v>0</v>
      </c>
      <c r="T34" s="25">
        <f t="shared" si="39"/>
        <v>0</v>
      </c>
      <c r="U34" s="24">
        <f t="shared" si="40"/>
        <v>0</v>
      </c>
      <c r="V34" s="68">
        <f t="shared" si="41"/>
        <v>0</v>
      </c>
      <c r="W34" s="36"/>
      <c r="X34" s="65" t="str">
        <f t="shared" si="42"/>
        <v/>
      </c>
      <c r="Y34" s="58"/>
    </row>
    <row r="35" spans="1:25" s="3" customFormat="1" ht="24" customHeight="1" x14ac:dyDescent="0.25">
      <c r="A35" s="227">
        <v>33</v>
      </c>
      <c r="B35" s="126"/>
      <c r="C35" s="126"/>
      <c r="D35" s="131"/>
      <c r="E35" s="132"/>
      <c r="F35" s="133"/>
      <c r="G35" s="134"/>
      <c r="H35" s="234">
        <f t="shared" si="43"/>
        <v>0</v>
      </c>
      <c r="I35" s="135"/>
      <c r="J35" s="128"/>
      <c r="K35" s="522"/>
      <c r="L35" s="70">
        <f t="shared" si="35"/>
        <v>0</v>
      </c>
      <c r="M35" s="25">
        <f t="shared" si="26"/>
        <v>0</v>
      </c>
      <c r="N35" s="89">
        <f t="shared" si="36"/>
        <v>0</v>
      </c>
      <c r="O35" s="66">
        <f t="shared" si="37"/>
        <v>0</v>
      </c>
      <c r="P35" s="36"/>
      <c r="Q35" s="65" t="str">
        <f t="shared" si="38"/>
        <v/>
      </c>
      <c r="R35" s="54"/>
      <c r="S35" s="71">
        <f t="shared" si="30"/>
        <v>0</v>
      </c>
      <c r="T35" s="25">
        <f t="shared" si="39"/>
        <v>0</v>
      </c>
      <c r="U35" s="24">
        <f t="shared" si="40"/>
        <v>0</v>
      </c>
      <c r="V35" s="68">
        <f t="shared" si="41"/>
        <v>0</v>
      </c>
      <c r="W35" s="36"/>
      <c r="X35" s="65" t="str">
        <f t="shared" si="42"/>
        <v/>
      </c>
      <c r="Y35" s="58"/>
    </row>
    <row r="36" spans="1:25" s="3" customFormat="1" ht="24" customHeight="1" x14ac:dyDescent="0.25">
      <c r="A36" s="227">
        <v>34</v>
      </c>
      <c r="B36" s="126"/>
      <c r="C36" s="126"/>
      <c r="D36" s="131"/>
      <c r="E36" s="132"/>
      <c r="F36" s="133"/>
      <c r="G36" s="134"/>
      <c r="H36" s="234">
        <f t="shared" si="43"/>
        <v>0</v>
      </c>
      <c r="I36" s="135"/>
      <c r="J36" s="128"/>
      <c r="K36" s="522"/>
      <c r="L36" s="70">
        <f t="shared" si="35"/>
        <v>0</v>
      </c>
      <c r="M36" s="25">
        <f t="shared" ref="M36" si="44">F36</f>
        <v>0</v>
      </c>
      <c r="N36" s="89">
        <f t="shared" si="36"/>
        <v>0</v>
      </c>
      <c r="O36" s="66">
        <f t="shared" si="37"/>
        <v>0</v>
      </c>
      <c r="P36" s="36"/>
      <c r="Q36" s="65" t="str">
        <f t="shared" si="38"/>
        <v/>
      </c>
      <c r="R36" s="54"/>
      <c r="S36" s="71">
        <f t="shared" ref="S36" si="45">L36</f>
        <v>0</v>
      </c>
      <c r="T36" s="25">
        <f t="shared" si="39"/>
        <v>0</v>
      </c>
      <c r="U36" s="24">
        <f t="shared" si="40"/>
        <v>0</v>
      </c>
      <c r="V36" s="68">
        <f t="shared" si="41"/>
        <v>0</v>
      </c>
      <c r="W36" s="36"/>
      <c r="X36" s="65" t="str">
        <f t="shared" si="42"/>
        <v/>
      </c>
      <c r="Y36" s="58"/>
    </row>
    <row r="37" spans="1:25" s="3" customFormat="1" ht="24" customHeight="1" x14ac:dyDescent="0.25">
      <c r="A37" s="227">
        <v>35</v>
      </c>
      <c r="B37" s="126"/>
      <c r="C37" s="126"/>
      <c r="D37" s="131"/>
      <c r="E37" s="132"/>
      <c r="F37" s="133"/>
      <c r="G37" s="134"/>
      <c r="H37" s="234">
        <f t="shared" si="43"/>
        <v>0</v>
      </c>
      <c r="I37" s="135"/>
      <c r="J37" s="128"/>
      <c r="K37" s="522"/>
      <c r="L37" s="70">
        <f t="shared" si="35"/>
        <v>0</v>
      </c>
      <c r="M37" s="25">
        <f t="shared" ref="M37" si="46">F37</f>
        <v>0</v>
      </c>
      <c r="N37" s="89">
        <f t="shared" si="36"/>
        <v>0</v>
      </c>
      <c r="O37" s="66">
        <f t="shared" si="37"/>
        <v>0</v>
      </c>
      <c r="P37" s="36"/>
      <c r="Q37" s="65" t="str">
        <f t="shared" si="38"/>
        <v/>
      </c>
      <c r="R37" s="54"/>
      <c r="S37" s="71">
        <f t="shared" ref="S37" si="47">L37</f>
        <v>0</v>
      </c>
      <c r="T37" s="25">
        <f t="shared" si="39"/>
        <v>0</v>
      </c>
      <c r="U37" s="24">
        <f t="shared" si="40"/>
        <v>0</v>
      </c>
      <c r="V37" s="68">
        <f t="shared" si="41"/>
        <v>0</v>
      </c>
      <c r="W37" s="36"/>
      <c r="X37" s="65" t="str">
        <f t="shared" si="42"/>
        <v/>
      </c>
      <c r="Y37" s="58"/>
    </row>
    <row r="38" spans="1:25" s="3" customFormat="1" ht="24" customHeight="1" x14ac:dyDescent="0.25">
      <c r="A38" s="227">
        <v>36</v>
      </c>
      <c r="B38" s="126"/>
      <c r="C38" s="126"/>
      <c r="D38" s="131"/>
      <c r="E38" s="132"/>
      <c r="F38" s="133"/>
      <c r="G38" s="134"/>
      <c r="H38" s="234">
        <f t="shared" si="43"/>
        <v>0</v>
      </c>
      <c r="I38" s="135"/>
      <c r="J38" s="128"/>
      <c r="K38" s="522"/>
      <c r="L38" s="70">
        <f t="shared" si="35"/>
        <v>0</v>
      </c>
      <c r="M38" s="25">
        <f t="shared" ref="M38:M52" si="48">F38</f>
        <v>0</v>
      </c>
      <c r="N38" s="89">
        <f t="shared" si="36"/>
        <v>0</v>
      </c>
      <c r="O38" s="66">
        <f t="shared" si="37"/>
        <v>0</v>
      </c>
      <c r="P38" s="36"/>
      <c r="Q38" s="65" t="str">
        <f t="shared" si="38"/>
        <v/>
      </c>
      <c r="R38" s="54"/>
      <c r="S38" s="71">
        <f t="shared" ref="S38:S52" si="49">L38</f>
        <v>0</v>
      </c>
      <c r="T38" s="25">
        <f t="shared" si="39"/>
        <v>0</v>
      </c>
      <c r="U38" s="24">
        <f t="shared" si="40"/>
        <v>0</v>
      </c>
      <c r="V38" s="68">
        <f t="shared" si="41"/>
        <v>0</v>
      </c>
      <c r="W38" s="36"/>
      <c r="X38" s="65" t="str">
        <f t="shared" si="42"/>
        <v/>
      </c>
      <c r="Y38" s="58"/>
    </row>
    <row r="39" spans="1:25" s="3" customFormat="1" ht="24" customHeight="1" x14ac:dyDescent="0.25">
      <c r="A39" s="227">
        <v>37</v>
      </c>
      <c r="B39" s="126"/>
      <c r="C39" s="126"/>
      <c r="D39" s="131"/>
      <c r="E39" s="132"/>
      <c r="F39" s="133"/>
      <c r="G39" s="134"/>
      <c r="H39" s="234">
        <f t="shared" si="43"/>
        <v>0</v>
      </c>
      <c r="I39" s="135"/>
      <c r="J39" s="128"/>
      <c r="K39" s="522"/>
      <c r="L39" s="70">
        <f t="shared" si="35"/>
        <v>0</v>
      </c>
      <c r="M39" s="25">
        <f t="shared" si="48"/>
        <v>0</v>
      </c>
      <c r="N39" s="89">
        <f t="shared" si="36"/>
        <v>0</v>
      </c>
      <c r="O39" s="66">
        <f t="shared" si="37"/>
        <v>0</v>
      </c>
      <c r="P39" s="36"/>
      <c r="Q39" s="65" t="str">
        <f t="shared" si="38"/>
        <v/>
      </c>
      <c r="R39" s="54"/>
      <c r="S39" s="71">
        <f t="shared" si="49"/>
        <v>0</v>
      </c>
      <c r="T39" s="25">
        <f t="shared" si="39"/>
        <v>0</v>
      </c>
      <c r="U39" s="24">
        <f t="shared" si="40"/>
        <v>0</v>
      </c>
      <c r="V39" s="68">
        <f t="shared" si="41"/>
        <v>0</v>
      </c>
      <c r="W39" s="36"/>
      <c r="X39" s="65" t="str">
        <f t="shared" si="42"/>
        <v/>
      </c>
      <c r="Y39" s="58"/>
    </row>
    <row r="40" spans="1:25" s="3" customFormat="1" ht="24" customHeight="1" x14ac:dyDescent="0.25">
      <c r="A40" s="227">
        <v>38</v>
      </c>
      <c r="B40" s="126"/>
      <c r="C40" s="126"/>
      <c r="D40" s="131"/>
      <c r="E40" s="132"/>
      <c r="F40" s="133"/>
      <c r="G40" s="134"/>
      <c r="H40" s="234">
        <f t="shared" si="43"/>
        <v>0</v>
      </c>
      <c r="I40" s="135"/>
      <c r="J40" s="128"/>
      <c r="K40" s="522"/>
      <c r="L40" s="70">
        <f t="shared" si="35"/>
        <v>0</v>
      </c>
      <c r="M40" s="25">
        <f t="shared" si="48"/>
        <v>0</v>
      </c>
      <c r="N40" s="89">
        <f t="shared" si="36"/>
        <v>0</v>
      </c>
      <c r="O40" s="66">
        <f t="shared" si="37"/>
        <v>0</v>
      </c>
      <c r="P40" s="36"/>
      <c r="Q40" s="65" t="str">
        <f t="shared" si="38"/>
        <v/>
      </c>
      <c r="R40" s="54"/>
      <c r="S40" s="71">
        <f t="shared" si="49"/>
        <v>0</v>
      </c>
      <c r="T40" s="25">
        <f t="shared" si="39"/>
        <v>0</v>
      </c>
      <c r="U40" s="24">
        <f t="shared" si="40"/>
        <v>0</v>
      </c>
      <c r="V40" s="68">
        <f t="shared" si="41"/>
        <v>0</v>
      </c>
      <c r="W40" s="36"/>
      <c r="X40" s="65" t="str">
        <f t="shared" si="42"/>
        <v/>
      </c>
      <c r="Y40" s="58"/>
    </row>
    <row r="41" spans="1:25" s="3" customFormat="1" ht="24" customHeight="1" x14ac:dyDescent="0.25">
      <c r="A41" s="227">
        <v>39</v>
      </c>
      <c r="B41" s="126"/>
      <c r="C41" s="126"/>
      <c r="D41" s="131"/>
      <c r="E41" s="132"/>
      <c r="F41" s="133"/>
      <c r="G41" s="134"/>
      <c r="H41" s="234">
        <f t="shared" si="43"/>
        <v>0</v>
      </c>
      <c r="I41" s="135"/>
      <c r="J41" s="128"/>
      <c r="K41" s="522"/>
      <c r="L41" s="70">
        <f t="shared" si="35"/>
        <v>0</v>
      </c>
      <c r="M41" s="25">
        <f t="shared" si="48"/>
        <v>0</v>
      </c>
      <c r="N41" s="89">
        <f t="shared" si="36"/>
        <v>0</v>
      </c>
      <c r="O41" s="66">
        <f t="shared" si="37"/>
        <v>0</v>
      </c>
      <c r="P41" s="36"/>
      <c r="Q41" s="65" t="str">
        <f t="shared" si="38"/>
        <v/>
      </c>
      <c r="R41" s="54"/>
      <c r="S41" s="71">
        <f t="shared" si="49"/>
        <v>0</v>
      </c>
      <c r="T41" s="25">
        <f t="shared" si="39"/>
        <v>0</v>
      </c>
      <c r="U41" s="24">
        <f t="shared" si="40"/>
        <v>0</v>
      </c>
      <c r="V41" s="68">
        <f t="shared" si="41"/>
        <v>0</v>
      </c>
      <c r="W41" s="36"/>
      <c r="X41" s="65" t="str">
        <f t="shared" si="42"/>
        <v/>
      </c>
      <c r="Y41" s="58"/>
    </row>
    <row r="42" spans="1:25" s="3" customFormat="1" ht="24" customHeight="1" x14ac:dyDescent="0.25">
      <c r="A42" s="227">
        <v>40</v>
      </c>
      <c r="B42" s="126"/>
      <c r="C42" s="126"/>
      <c r="D42" s="131"/>
      <c r="E42" s="132"/>
      <c r="F42" s="133"/>
      <c r="G42" s="134"/>
      <c r="H42" s="234">
        <f t="shared" si="43"/>
        <v>0</v>
      </c>
      <c r="I42" s="135"/>
      <c r="J42" s="128"/>
      <c r="K42" s="522"/>
      <c r="L42" s="70">
        <f t="shared" si="35"/>
        <v>0</v>
      </c>
      <c r="M42" s="25">
        <f t="shared" si="48"/>
        <v>0</v>
      </c>
      <c r="N42" s="89">
        <f t="shared" si="36"/>
        <v>0</v>
      </c>
      <c r="O42" s="66">
        <f t="shared" si="37"/>
        <v>0</v>
      </c>
      <c r="P42" s="36"/>
      <c r="Q42" s="65" t="str">
        <f t="shared" si="38"/>
        <v/>
      </c>
      <c r="R42" s="54"/>
      <c r="S42" s="71">
        <f t="shared" si="49"/>
        <v>0</v>
      </c>
      <c r="T42" s="25">
        <f t="shared" si="39"/>
        <v>0</v>
      </c>
      <c r="U42" s="24">
        <f t="shared" si="40"/>
        <v>0</v>
      </c>
      <c r="V42" s="68">
        <f t="shared" si="41"/>
        <v>0</v>
      </c>
      <c r="W42" s="36"/>
      <c r="X42" s="65" t="str">
        <f t="shared" si="42"/>
        <v/>
      </c>
      <c r="Y42" s="58"/>
    </row>
    <row r="43" spans="1:25" s="3" customFormat="1" ht="24" customHeight="1" x14ac:dyDescent="0.25">
      <c r="A43" s="227">
        <v>41</v>
      </c>
      <c r="B43" s="126"/>
      <c r="C43" s="126"/>
      <c r="D43" s="131"/>
      <c r="E43" s="132"/>
      <c r="F43" s="133"/>
      <c r="G43" s="134"/>
      <c r="H43" s="234">
        <f t="shared" si="43"/>
        <v>0</v>
      </c>
      <c r="I43" s="135"/>
      <c r="J43" s="128"/>
      <c r="K43" s="522"/>
      <c r="L43" s="70">
        <f t="shared" si="35"/>
        <v>0</v>
      </c>
      <c r="M43" s="25">
        <f t="shared" si="48"/>
        <v>0</v>
      </c>
      <c r="N43" s="89">
        <f t="shared" si="36"/>
        <v>0</v>
      </c>
      <c r="O43" s="66">
        <f t="shared" si="37"/>
        <v>0</v>
      </c>
      <c r="P43" s="36"/>
      <c r="Q43" s="65" t="str">
        <f t="shared" si="38"/>
        <v/>
      </c>
      <c r="R43" s="54"/>
      <c r="S43" s="71">
        <f t="shared" si="49"/>
        <v>0</v>
      </c>
      <c r="T43" s="25">
        <f t="shared" si="39"/>
        <v>0</v>
      </c>
      <c r="U43" s="24">
        <f t="shared" si="40"/>
        <v>0</v>
      </c>
      <c r="V43" s="68">
        <f t="shared" si="41"/>
        <v>0</v>
      </c>
      <c r="W43" s="36"/>
      <c r="X43" s="65" t="str">
        <f t="shared" si="42"/>
        <v/>
      </c>
      <c r="Y43" s="58"/>
    </row>
    <row r="44" spans="1:25" s="3" customFormat="1" ht="24" customHeight="1" x14ac:dyDescent="0.25">
      <c r="A44" s="227">
        <v>42</v>
      </c>
      <c r="B44" s="126"/>
      <c r="C44" s="126"/>
      <c r="D44" s="131"/>
      <c r="E44" s="132"/>
      <c r="F44" s="133"/>
      <c r="G44" s="134"/>
      <c r="H44" s="234">
        <f t="shared" si="43"/>
        <v>0</v>
      </c>
      <c r="I44" s="135"/>
      <c r="J44" s="128"/>
      <c r="K44" s="522"/>
      <c r="L44" s="70">
        <f t="shared" si="35"/>
        <v>0</v>
      </c>
      <c r="M44" s="25">
        <f t="shared" si="48"/>
        <v>0</v>
      </c>
      <c r="N44" s="89">
        <f t="shared" si="36"/>
        <v>0</v>
      </c>
      <c r="O44" s="66">
        <f t="shared" si="37"/>
        <v>0</v>
      </c>
      <c r="P44" s="36"/>
      <c r="Q44" s="65" t="str">
        <f t="shared" si="38"/>
        <v/>
      </c>
      <c r="R44" s="54"/>
      <c r="S44" s="71">
        <f t="shared" si="49"/>
        <v>0</v>
      </c>
      <c r="T44" s="25">
        <f t="shared" si="39"/>
        <v>0</v>
      </c>
      <c r="U44" s="24">
        <f t="shared" si="40"/>
        <v>0</v>
      </c>
      <c r="V44" s="68">
        <f t="shared" si="41"/>
        <v>0</v>
      </c>
      <c r="W44" s="36"/>
      <c r="X44" s="65" t="str">
        <f t="shared" si="42"/>
        <v/>
      </c>
      <c r="Y44" s="58"/>
    </row>
    <row r="45" spans="1:25" s="3" customFormat="1" ht="24" customHeight="1" x14ac:dyDescent="0.25">
      <c r="A45" s="227">
        <v>43</v>
      </c>
      <c r="B45" s="126"/>
      <c r="C45" s="126"/>
      <c r="D45" s="131"/>
      <c r="E45" s="132"/>
      <c r="F45" s="133"/>
      <c r="G45" s="134"/>
      <c r="H45" s="234">
        <f t="shared" si="43"/>
        <v>0</v>
      </c>
      <c r="I45" s="135"/>
      <c r="J45" s="128"/>
      <c r="K45" s="522"/>
      <c r="L45" s="70">
        <f t="shared" si="35"/>
        <v>0</v>
      </c>
      <c r="M45" s="25">
        <f t="shared" si="48"/>
        <v>0</v>
      </c>
      <c r="N45" s="89">
        <f t="shared" si="36"/>
        <v>0</v>
      </c>
      <c r="O45" s="66">
        <f t="shared" si="37"/>
        <v>0</v>
      </c>
      <c r="P45" s="36"/>
      <c r="Q45" s="65" t="str">
        <f t="shared" si="38"/>
        <v/>
      </c>
      <c r="R45" s="54"/>
      <c r="S45" s="71">
        <f t="shared" si="49"/>
        <v>0</v>
      </c>
      <c r="T45" s="25">
        <f t="shared" si="39"/>
        <v>0</v>
      </c>
      <c r="U45" s="24">
        <f t="shared" si="40"/>
        <v>0</v>
      </c>
      <c r="V45" s="68">
        <f t="shared" si="41"/>
        <v>0</v>
      </c>
      <c r="W45" s="36"/>
      <c r="X45" s="65" t="str">
        <f t="shared" si="42"/>
        <v/>
      </c>
      <c r="Y45" s="58"/>
    </row>
    <row r="46" spans="1:25" s="3" customFormat="1" ht="24" customHeight="1" x14ac:dyDescent="0.25">
      <c r="A46" s="227">
        <v>44</v>
      </c>
      <c r="B46" s="126"/>
      <c r="C46" s="126"/>
      <c r="D46" s="131"/>
      <c r="E46" s="132"/>
      <c r="F46" s="133"/>
      <c r="G46" s="134"/>
      <c r="H46" s="234">
        <f t="shared" si="43"/>
        <v>0</v>
      </c>
      <c r="I46" s="135"/>
      <c r="J46" s="128"/>
      <c r="K46" s="522"/>
      <c r="L46" s="70">
        <f t="shared" si="35"/>
        <v>0</v>
      </c>
      <c r="M46" s="25">
        <f t="shared" si="48"/>
        <v>0</v>
      </c>
      <c r="N46" s="89">
        <f t="shared" si="36"/>
        <v>0</v>
      </c>
      <c r="O46" s="66">
        <f t="shared" si="37"/>
        <v>0</v>
      </c>
      <c r="P46" s="36"/>
      <c r="Q46" s="65" t="str">
        <f t="shared" si="38"/>
        <v/>
      </c>
      <c r="R46" s="54"/>
      <c r="S46" s="71">
        <f t="shared" si="49"/>
        <v>0</v>
      </c>
      <c r="T46" s="25">
        <f t="shared" si="39"/>
        <v>0</v>
      </c>
      <c r="U46" s="24">
        <f t="shared" si="40"/>
        <v>0</v>
      </c>
      <c r="V46" s="68">
        <f t="shared" si="41"/>
        <v>0</v>
      </c>
      <c r="W46" s="36"/>
      <c r="X46" s="65" t="str">
        <f t="shared" si="42"/>
        <v/>
      </c>
      <c r="Y46" s="58"/>
    </row>
    <row r="47" spans="1:25" s="3" customFormat="1" ht="24" customHeight="1" x14ac:dyDescent="0.25">
      <c r="A47" s="227">
        <v>45</v>
      </c>
      <c r="B47" s="126"/>
      <c r="C47" s="126"/>
      <c r="D47" s="131"/>
      <c r="E47" s="132"/>
      <c r="F47" s="133"/>
      <c r="G47" s="134"/>
      <c r="H47" s="234">
        <f t="shared" si="43"/>
        <v>0</v>
      </c>
      <c r="I47" s="135"/>
      <c r="J47" s="128"/>
      <c r="K47" s="522"/>
      <c r="L47" s="70">
        <f t="shared" si="35"/>
        <v>0</v>
      </c>
      <c r="M47" s="25">
        <f t="shared" si="48"/>
        <v>0</v>
      </c>
      <c r="N47" s="89">
        <f t="shared" si="36"/>
        <v>0</v>
      </c>
      <c r="O47" s="66">
        <f t="shared" si="37"/>
        <v>0</v>
      </c>
      <c r="P47" s="36"/>
      <c r="Q47" s="65" t="str">
        <f t="shared" si="38"/>
        <v/>
      </c>
      <c r="R47" s="54"/>
      <c r="S47" s="71">
        <f t="shared" si="49"/>
        <v>0</v>
      </c>
      <c r="T47" s="25">
        <f t="shared" si="39"/>
        <v>0</v>
      </c>
      <c r="U47" s="24">
        <f t="shared" si="40"/>
        <v>0</v>
      </c>
      <c r="V47" s="68">
        <f t="shared" si="41"/>
        <v>0</v>
      </c>
      <c r="W47" s="36"/>
      <c r="X47" s="65" t="str">
        <f t="shared" si="42"/>
        <v/>
      </c>
      <c r="Y47" s="58"/>
    </row>
    <row r="48" spans="1:25" s="3" customFormat="1" ht="24" customHeight="1" x14ac:dyDescent="0.25">
      <c r="A48" s="227">
        <v>46</v>
      </c>
      <c r="B48" s="126"/>
      <c r="C48" s="126"/>
      <c r="D48" s="131"/>
      <c r="E48" s="132"/>
      <c r="F48" s="133"/>
      <c r="G48" s="134"/>
      <c r="H48" s="234">
        <f t="shared" si="43"/>
        <v>0</v>
      </c>
      <c r="I48" s="135"/>
      <c r="J48" s="128"/>
      <c r="K48" s="522"/>
      <c r="L48" s="70">
        <f t="shared" si="35"/>
        <v>0</v>
      </c>
      <c r="M48" s="25">
        <f t="shared" si="48"/>
        <v>0</v>
      </c>
      <c r="N48" s="89">
        <f t="shared" si="36"/>
        <v>0</v>
      </c>
      <c r="O48" s="66">
        <f t="shared" si="37"/>
        <v>0</v>
      </c>
      <c r="P48" s="36"/>
      <c r="Q48" s="65" t="str">
        <f t="shared" si="38"/>
        <v/>
      </c>
      <c r="R48" s="54"/>
      <c r="S48" s="71">
        <f t="shared" si="49"/>
        <v>0</v>
      </c>
      <c r="T48" s="25">
        <f t="shared" si="39"/>
        <v>0</v>
      </c>
      <c r="U48" s="24">
        <f t="shared" si="40"/>
        <v>0</v>
      </c>
      <c r="V48" s="68">
        <f t="shared" si="41"/>
        <v>0</v>
      </c>
      <c r="W48" s="36"/>
      <c r="X48" s="65" t="str">
        <f t="shared" si="42"/>
        <v/>
      </c>
      <c r="Y48" s="58"/>
    </row>
    <row r="49" spans="1:25" s="3" customFormat="1" ht="24" customHeight="1" x14ac:dyDescent="0.25">
      <c r="A49" s="227">
        <v>47</v>
      </c>
      <c r="B49" s="126"/>
      <c r="C49" s="126"/>
      <c r="D49" s="131"/>
      <c r="E49" s="132"/>
      <c r="F49" s="133"/>
      <c r="G49" s="134"/>
      <c r="H49" s="234">
        <f t="shared" si="43"/>
        <v>0</v>
      </c>
      <c r="I49" s="135"/>
      <c r="J49" s="128"/>
      <c r="K49" s="522"/>
      <c r="L49" s="70">
        <f t="shared" si="35"/>
        <v>0</v>
      </c>
      <c r="M49" s="25">
        <f t="shared" si="48"/>
        <v>0</v>
      </c>
      <c r="N49" s="89">
        <f t="shared" si="36"/>
        <v>0</v>
      </c>
      <c r="O49" s="66">
        <f t="shared" si="37"/>
        <v>0</v>
      </c>
      <c r="P49" s="36"/>
      <c r="Q49" s="65" t="str">
        <f t="shared" si="38"/>
        <v/>
      </c>
      <c r="R49" s="54"/>
      <c r="S49" s="71">
        <f t="shared" si="49"/>
        <v>0</v>
      </c>
      <c r="T49" s="25">
        <f t="shared" si="39"/>
        <v>0</v>
      </c>
      <c r="U49" s="24">
        <f t="shared" si="40"/>
        <v>0</v>
      </c>
      <c r="V49" s="68">
        <f t="shared" si="41"/>
        <v>0</v>
      </c>
      <c r="W49" s="36"/>
      <c r="X49" s="65" t="str">
        <f t="shared" si="42"/>
        <v/>
      </c>
      <c r="Y49" s="58"/>
    </row>
    <row r="50" spans="1:25" s="3" customFormat="1" ht="24" customHeight="1" x14ac:dyDescent="0.25">
      <c r="A50" s="227">
        <v>48</v>
      </c>
      <c r="B50" s="126"/>
      <c r="C50" s="126"/>
      <c r="D50" s="131"/>
      <c r="E50" s="132"/>
      <c r="F50" s="133"/>
      <c r="G50" s="134"/>
      <c r="H50" s="234">
        <f t="shared" si="43"/>
        <v>0</v>
      </c>
      <c r="I50" s="135"/>
      <c r="J50" s="128"/>
      <c r="K50" s="522"/>
      <c r="L50" s="70">
        <f t="shared" si="35"/>
        <v>0</v>
      </c>
      <c r="M50" s="25">
        <f t="shared" si="48"/>
        <v>0</v>
      </c>
      <c r="N50" s="89">
        <f t="shared" si="36"/>
        <v>0</v>
      </c>
      <c r="O50" s="66">
        <f t="shared" si="37"/>
        <v>0</v>
      </c>
      <c r="P50" s="36"/>
      <c r="Q50" s="65" t="str">
        <f t="shared" si="38"/>
        <v/>
      </c>
      <c r="R50" s="54"/>
      <c r="S50" s="71">
        <f t="shared" si="49"/>
        <v>0</v>
      </c>
      <c r="T50" s="25">
        <f t="shared" si="39"/>
        <v>0</v>
      </c>
      <c r="U50" s="24">
        <f t="shared" si="40"/>
        <v>0</v>
      </c>
      <c r="V50" s="68">
        <f t="shared" si="41"/>
        <v>0</v>
      </c>
      <c r="W50" s="36"/>
      <c r="X50" s="65" t="str">
        <f t="shared" si="42"/>
        <v/>
      </c>
      <c r="Y50" s="58"/>
    </row>
    <row r="51" spans="1:25" s="3" customFormat="1" ht="24" customHeight="1" x14ac:dyDescent="0.25">
      <c r="A51" s="227">
        <v>49</v>
      </c>
      <c r="B51" s="126"/>
      <c r="C51" s="126"/>
      <c r="D51" s="131"/>
      <c r="E51" s="132"/>
      <c r="F51" s="133"/>
      <c r="G51" s="134"/>
      <c r="H51" s="234">
        <f t="shared" si="43"/>
        <v>0</v>
      </c>
      <c r="I51" s="135"/>
      <c r="J51" s="128"/>
      <c r="K51" s="522"/>
      <c r="L51" s="70">
        <f t="shared" si="35"/>
        <v>0</v>
      </c>
      <c r="M51" s="25">
        <f t="shared" si="48"/>
        <v>0</v>
      </c>
      <c r="N51" s="89">
        <f t="shared" si="36"/>
        <v>0</v>
      </c>
      <c r="O51" s="66">
        <f t="shared" si="37"/>
        <v>0</v>
      </c>
      <c r="P51" s="36"/>
      <c r="Q51" s="65" t="str">
        <f t="shared" si="38"/>
        <v/>
      </c>
      <c r="R51" s="54"/>
      <c r="S51" s="71">
        <f t="shared" si="49"/>
        <v>0</v>
      </c>
      <c r="T51" s="25">
        <f t="shared" si="39"/>
        <v>0</v>
      </c>
      <c r="U51" s="24">
        <f t="shared" si="40"/>
        <v>0</v>
      </c>
      <c r="V51" s="68">
        <f t="shared" si="41"/>
        <v>0</v>
      </c>
      <c r="W51" s="36"/>
      <c r="X51" s="65" t="str">
        <f t="shared" si="42"/>
        <v/>
      </c>
      <c r="Y51" s="58"/>
    </row>
    <row r="52" spans="1:25" s="3" customFormat="1" ht="24" customHeight="1" x14ac:dyDescent="0.25">
      <c r="A52" s="227">
        <v>50</v>
      </c>
      <c r="B52" s="126"/>
      <c r="C52" s="126"/>
      <c r="D52" s="131"/>
      <c r="E52" s="132"/>
      <c r="F52" s="133"/>
      <c r="G52" s="134"/>
      <c r="H52" s="234">
        <f t="shared" si="43"/>
        <v>0</v>
      </c>
      <c r="I52" s="135"/>
      <c r="J52" s="128"/>
      <c r="K52" s="522"/>
      <c r="L52" s="70">
        <f t="shared" si="35"/>
        <v>0</v>
      </c>
      <c r="M52" s="25">
        <f t="shared" si="48"/>
        <v>0</v>
      </c>
      <c r="N52" s="89">
        <f t="shared" si="36"/>
        <v>0</v>
      </c>
      <c r="O52" s="66">
        <f t="shared" si="37"/>
        <v>0</v>
      </c>
      <c r="P52" s="36"/>
      <c r="Q52" s="65" t="str">
        <f t="shared" si="38"/>
        <v/>
      </c>
      <c r="R52" s="54"/>
      <c r="S52" s="71">
        <f t="shared" si="49"/>
        <v>0</v>
      </c>
      <c r="T52" s="25">
        <f t="shared" si="39"/>
        <v>0</v>
      </c>
      <c r="U52" s="24">
        <f t="shared" si="40"/>
        <v>0</v>
      </c>
      <c r="V52" s="68">
        <f t="shared" si="41"/>
        <v>0</v>
      </c>
      <c r="W52" s="36"/>
      <c r="X52" s="65" t="str">
        <f t="shared" si="42"/>
        <v/>
      </c>
      <c r="Y52" s="58"/>
    </row>
    <row r="53" spans="1:25" s="3" customFormat="1" ht="24" customHeight="1" thickBot="1" x14ac:dyDescent="0.3">
      <c r="A53" s="236"/>
      <c r="B53" s="237" t="s">
        <v>4</v>
      </c>
      <c r="C53" s="237"/>
      <c r="D53" s="237"/>
      <c r="E53" s="230"/>
      <c r="F53" s="230"/>
      <c r="G53" s="235"/>
      <c r="H53" s="235">
        <f>SUM(H3:H52)</f>
        <v>9111.1111111111095</v>
      </c>
      <c r="I53" s="247">
        <f>SUM(I3:I52)</f>
        <v>0</v>
      </c>
      <c r="J53" s="230">
        <f>SUM(J3:J52)</f>
        <v>0</v>
      </c>
      <c r="K53" s="523"/>
      <c r="L53" s="77"/>
      <c r="M53" s="72"/>
      <c r="N53" s="72"/>
      <c r="O53" s="72">
        <f>SUM(O3:O52)</f>
        <v>9111.1111111111113</v>
      </c>
      <c r="P53" s="40"/>
      <c r="Q53" s="41"/>
      <c r="R53" s="55"/>
      <c r="S53" s="45"/>
      <c r="T53" s="74"/>
      <c r="U53" s="74"/>
      <c r="V53" s="74">
        <f>SUM(V3:V52)</f>
        <v>9111.1111111111113</v>
      </c>
      <c r="W53" s="46"/>
      <c r="X53" s="47"/>
      <c r="Y53" s="59"/>
    </row>
    <row r="54" spans="1:25" x14ac:dyDescent="0.25">
      <c r="B54" s="125" t="str">
        <f>IF(A65="כן","תוכנית בתחומי הביוטכנולוגיה וננוטכנולוגיה","")</f>
        <v>תוכנית בתחומי הביוטכנולוגיה וננוטכנולוגיה</v>
      </c>
      <c r="P54" s="7"/>
      <c r="Q54" s="7"/>
      <c r="R54" s="16"/>
      <c r="W54" s="7"/>
      <c r="X54" s="7"/>
    </row>
    <row r="55" spans="1:25" x14ac:dyDescent="0.25">
      <c r="P55" s="33"/>
      <c r="Q55" s="33"/>
      <c r="R55" s="16"/>
      <c r="W55" s="33"/>
      <c r="X55" s="33"/>
    </row>
    <row r="56" spans="1:25" x14ac:dyDescent="0.25">
      <c r="P56" s="7"/>
      <c r="Q56" s="33"/>
      <c r="R56" s="16"/>
      <c r="W56" s="7"/>
      <c r="X56" s="33"/>
    </row>
    <row r="57" spans="1:25" x14ac:dyDescent="0.25">
      <c r="P57" s="7"/>
      <c r="Q57" s="7"/>
      <c r="R57" s="16"/>
      <c r="W57" s="7"/>
      <c r="X57" s="7"/>
    </row>
    <row r="58" spans="1:25" x14ac:dyDescent="0.25">
      <c r="A58" s="663" t="s">
        <v>84</v>
      </c>
      <c r="B58" s="663"/>
      <c r="P58" s="643" t="s">
        <v>82</v>
      </c>
      <c r="Q58" s="643"/>
      <c r="R58" s="16"/>
      <c r="W58" s="643" t="s">
        <v>82</v>
      </c>
      <c r="X58" s="643"/>
    </row>
    <row r="59" spans="1:25" ht="26.4" x14ac:dyDescent="0.25">
      <c r="A59" s="67" t="s">
        <v>43</v>
      </c>
      <c r="B59" s="19" t="s">
        <v>8</v>
      </c>
      <c r="P59" s="18" t="s">
        <v>55</v>
      </c>
      <c r="Q59" s="19" t="s">
        <v>56</v>
      </c>
      <c r="R59" s="16"/>
      <c r="W59" s="18" t="s">
        <v>55</v>
      </c>
      <c r="X59" s="19" t="s">
        <v>56</v>
      </c>
    </row>
    <row r="60" spans="1:25" ht="26.85" customHeight="1" x14ac:dyDescent="0.25">
      <c r="A60" s="20">
        <v>1</v>
      </c>
      <c r="B60" s="21" t="s">
        <v>44</v>
      </c>
      <c r="P60" s="20">
        <v>1</v>
      </c>
      <c r="Q60" s="29" t="s">
        <v>53</v>
      </c>
      <c r="R60" s="16"/>
      <c r="W60" s="20">
        <v>1</v>
      </c>
      <c r="X60" s="29" t="s">
        <v>53</v>
      </c>
    </row>
    <row r="61" spans="1:25" ht="26.85" customHeight="1" x14ac:dyDescent="0.25">
      <c r="A61" s="20">
        <v>2</v>
      </c>
      <c r="B61" s="20" t="s">
        <v>45</v>
      </c>
      <c r="P61" s="20">
        <v>2</v>
      </c>
      <c r="Q61" s="29" t="s">
        <v>52</v>
      </c>
      <c r="W61" s="20">
        <v>2</v>
      </c>
      <c r="X61" s="29" t="s">
        <v>52</v>
      </c>
    </row>
    <row r="62" spans="1:25" ht="26.85" customHeight="1" x14ac:dyDescent="0.25">
      <c r="A62" s="20">
        <v>3</v>
      </c>
      <c r="B62" s="21" t="s">
        <v>46</v>
      </c>
      <c r="P62" s="20">
        <v>3</v>
      </c>
      <c r="Q62" s="29" t="s">
        <v>51</v>
      </c>
      <c r="W62" s="20">
        <v>3</v>
      </c>
      <c r="X62" s="29" t="s">
        <v>51</v>
      </c>
    </row>
    <row r="63" spans="1:25" ht="26.85" customHeight="1" x14ac:dyDescent="0.25">
      <c r="A63" s="20">
        <v>4</v>
      </c>
      <c r="B63" s="21" t="s">
        <v>47</v>
      </c>
      <c r="P63" s="20">
        <v>4</v>
      </c>
      <c r="Q63" s="29" t="s">
        <v>54</v>
      </c>
      <c r="W63" s="20">
        <v>4</v>
      </c>
      <c r="X63" s="29" t="s">
        <v>54</v>
      </c>
    </row>
    <row r="64" spans="1:25" ht="26.85" customHeight="1" x14ac:dyDescent="0.25">
      <c r="P64" s="20">
        <v>5</v>
      </c>
      <c r="Q64" s="29" t="s">
        <v>15</v>
      </c>
      <c r="W64" s="20">
        <v>5</v>
      </c>
      <c r="X64" s="29" t="s">
        <v>15</v>
      </c>
    </row>
    <row r="65" spans="1:2" x14ac:dyDescent="0.25">
      <c r="A65" s="124" t="str">
        <f>"כן"</f>
        <v>כן</v>
      </c>
    </row>
    <row r="68" spans="1:2" s="178" customFormat="1" hidden="1" x14ac:dyDescent="0.25">
      <c r="A68" s="179">
        <f>+'ראשי-פרטים כלליים וריכוז הוצאות'!$C$108</f>
        <v>4</v>
      </c>
      <c r="B68" s="177"/>
    </row>
    <row r="69" spans="1:2" s="178" customFormat="1" hidden="1" x14ac:dyDescent="0.25">
      <c r="A69" s="182">
        <f>INDEX('ראשי-פרטים כלליים וריכוז הוצאות'!$R$108:$R$159,A68)</f>
        <v>0.33333333333333331</v>
      </c>
    </row>
    <row r="70" spans="1:2" s="178" customFormat="1" hidden="1" x14ac:dyDescent="0.25">
      <c r="A70" s="182">
        <f>INDEX('ראשי-פרטים כלליים וריכוז הוצאות'!$M$108:$M$159,A68)</f>
        <v>1</v>
      </c>
      <c r="B70" s="178" t="s">
        <v>200</v>
      </c>
    </row>
    <row r="71" spans="1:2" s="178" customFormat="1" hidden="1" x14ac:dyDescent="0.25">
      <c r="A71" s="180"/>
    </row>
    <row r="72" spans="1:2" s="178" customFormat="1" hidden="1" x14ac:dyDescent="0.25">
      <c r="A72" s="180"/>
    </row>
    <row r="73" spans="1:2" s="178" customFormat="1" hidden="1" x14ac:dyDescent="0.25"/>
  </sheetData>
  <sheetProtection algorithmName="SHA-512" hashValue="CYiX7WHK2GWgf/X8S5PIsYM/W4+nUtiE2N576xcJq1FfrI5Nhfms6aZhb1mJVHXgIIHyCA1TcWEC2ZPEkX/S8Q==" saltValue="13ki6b+A9V1hXNirDt5oQg==" spinCount="100000" sheet="1" objects="1" scenarios="1"/>
  <customSheetViews>
    <customSheetView guid="{0C0A7354-1E68-4AF0-8238-6CB67405E9AA}" showPageBreaks="1" topLeftCell="A4">
      <selection activeCell="B9" sqref="B9"/>
      <pageMargins left="0.75" right="0.75" top="1" bottom="1" header="0.5" footer="0.5"/>
      <pageSetup paperSize="9" orientation="landscape"/>
      <headerFooter alignWithMargins="0"/>
    </customSheetView>
  </customSheetViews>
  <mergeCells count="8">
    <mergeCell ref="P58:Q58"/>
    <mergeCell ref="A1:B1"/>
    <mergeCell ref="A58:B58"/>
    <mergeCell ref="L1:Q1"/>
    <mergeCell ref="Y1:Y2"/>
    <mergeCell ref="S1:X1"/>
    <mergeCell ref="W58:X58"/>
    <mergeCell ref="R1:R2"/>
  </mergeCells>
  <conditionalFormatting sqref="S3:T52">
    <cfRule type="cellIs" dxfId="63" priority="19" stopIfTrue="1" operator="notEqual">
      <formula>L3</formula>
    </cfRule>
  </conditionalFormatting>
  <conditionalFormatting sqref="U3:U52">
    <cfRule type="cellIs" dxfId="62" priority="20" stopIfTrue="1" operator="between">
      <formula>0.0001</formula>
      <formula>2499</formula>
    </cfRule>
    <cfRule type="cellIs" dxfId="61" priority="21" stopIfTrue="1" operator="notEqual">
      <formula>$G3</formula>
    </cfRule>
  </conditionalFormatting>
  <conditionalFormatting sqref="N3:N52">
    <cfRule type="cellIs" dxfId="60" priority="22" stopIfTrue="1" operator="between">
      <formula>2499</formula>
      <formula>0.6</formula>
    </cfRule>
    <cfRule type="cellIs" dxfId="59" priority="23" stopIfTrue="1" operator="notEqual">
      <formula>$G3</formula>
    </cfRule>
  </conditionalFormatting>
  <conditionalFormatting sqref="O3:O52">
    <cfRule type="cellIs" dxfId="58" priority="24" stopIfTrue="1" operator="notEqual">
      <formula>H3</formula>
    </cfRule>
  </conditionalFormatting>
  <conditionalFormatting sqref="F8:F52">
    <cfRule type="expression" dxfId="57" priority="25" stopIfTrue="1">
      <formula>((DATEDIF(D8,$H$1+1,"m"))&lt;F8)</formula>
    </cfRule>
    <cfRule type="cellIs" dxfId="56" priority="26" stopIfTrue="1" operator="greaterThan">
      <formula>$D$1</formula>
    </cfRule>
    <cfRule type="cellIs" dxfId="55" priority="27" stopIfTrue="1" operator="lessThan">
      <formula>0</formula>
    </cfRule>
  </conditionalFormatting>
  <conditionalFormatting sqref="D8:D52">
    <cfRule type="expression" dxfId="54" priority="28" stopIfTrue="1">
      <formula>AND((($F$1-$D8)-731&gt;0),COUNTA($D8)=1)</formula>
    </cfRule>
    <cfRule type="expression" dxfId="53" priority="29" stopIfTrue="1">
      <formula>AND((($F$1-$D8)&lt;0),COUNTA($D8)=1)</formula>
    </cfRule>
    <cfRule type="expression" dxfId="52" priority="30" stopIfTrue="1">
      <formula>AND((($H$1-$D8)-1096&gt;0),COUNTA($D8)=1)</formula>
    </cfRule>
  </conditionalFormatting>
  <conditionalFormatting sqref="L3:M52">
    <cfRule type="cellIs" dxfId="51" priority="31" stopIfTrue="1" operator="notEqual">
      <formula>E3</formula>
    </cfRule>
  </conditionalFormatting>
  <conditionalFormatting sqref="D1">
    <cfRule type="cellIs" dxfId="50" priority="32" stopIfTrue="1" operator="equal">
      <formula>0</formula>
    </cfRule>
  </conditionalFormatting>
  <conditionalFormatting sqref="G8:G52">
    <cfRule type="cellIs" dxfId="49" priority="33" stopIfTrue="1" operator="between">
      <formula>1499</formula>
      <formula>0.6</formula>
    </cfRule>
  </conditionalFormatting>
  <conditionalFormatting sqref="E8:E52">
    <cfRule type="cellIs" dxfId="48" priority="34" stopIfTrue="1" operator="greaterThan">
      <formula>1</formula>
    </cfRule>
  </conditionalFormatting>
  <conditionalFormatting sqref="I3:I52">
    <cfRule type="cellIs" dxfId="47" priority="35" stopIfTrue="1" operator="greaterThan">
      <formula>0.666</formula>
    </cfRule>
  </conditionalFormatting>
  <conditionalFormatting sqref="H2">
    <cfRule type="expression" dxfId="46" priority="36" stopIfTrue="1">
      <formula>$A$65="כן"</formula>
    </cfRule>
  </conditionalFormatting>
  <conditionalFormatting sqref="A70">
    <cfRule type="expression" dxfId="45" priority="12" stopIfTrue="1">
      <formula>OR($A$68=1,$A$68=3,$A$68=5,$A$68=6)</formula>
    </cfRule>
  </conditionalFormatting>
  <conditionalFormatting sqref="A1:XFD2 A71:XFD1048576 B68:XFD70 A8:XFD67 A3:A7 H3:XFD7">
    <cfRule type="expression" dxfId="44" priority="17" stopIfTrue="1">
      <formula>$A$70=0</formula>
    </cfRule>
  </conditionalFormatting>
  <conditionalFormatting sqref="A68">
    <cfRule type="expression" dxfId="43" priority="16" stopIfTrue="1">
      <formula>OR($A$68=1,$A$68=3,$A$68=5,$A$68=6)</formula>
    </cfRule>
  </conditionalFormatting>
  <conditionalFormatting sqref="A68">
    <cfRule type="expression" dxfId="42" priority="15">
      <formula>$A$69=0</formula>
    </cfRule>
  </conditionalFormatting>
  <conditionalFormatting sqref="A69">
    <cfRule type="expression" dxfId="41" priority="14" stopIfTrue="1">
      <formula>OR($A$68=1,$A$68=3,$A$68=5,$A$68=6)</formula>
    </cfRule>
  </conditionalFormatting>
  <conditionalFormatting sqref="A69">
    <cfRule type="expression" dxfId="40" priority="13">
      <formula>$A$69=0</formula>
    </cfRule>
  </conditionalFormatting>
  <conditionalFormatting sqref="A70">
    <cfRule type="expression" dxfId="39" priority="11">
      <formula>$A$69=0</formula>
    </cfRule>
  </conditionalFormatting>
  <conditionalFormatting sqref="I2:I52 E2:F2 E8:F52">
    <cfRule type="expression" dxfId="38" priority="10">
      <formula>$A$69=1</formula>
    </cfRule>
  </conditionalFormatting>
  <conditionalFormatting sqref="F3:F7">
    <cfRule type="expression" dxfId="37" priority="2" stopIfTrue="1">
      <formula>((DATEDIF(D3,$H$1+1,"m"))&lt;F3)</formula>
    </cfRule>
    <cfRule type="cellIs" dxfId="36" priority="3" stopIfTrue="1" operator="greaterThan">
      <formula>$D$1</formula>
    </cfRule>
    <cfRule type="cellIs" dxfId="35" priority="4" stopIfTrue="1" operator="lessThan">
      <formula>0</formula>
    </cfRule>
  </conditionalFormatting>
  <conditionalFormatting sqref="D3:D7">
    <cfRule type="expression" dxfId="34" priority="5" stopIfTrue="1">
      <formula>AND((($F$1-$D3)-731&gt;0),COUNTA($D3)=1)</formula>
    </cfRule>
    <cfRule type="expression" dxfId="33" priority="6" stopIfTrue="1">
      <formula>AND((($F$1-$D3)&lt;0),COUNTA($D3)=1)</formula>
    </cfRule>
    <cfRule type="expression" dxfId="32" priority="7" stopIfTrue="1">
      <formula>AND((($H$1-$D3)-1096&gt;0),COUNTA($D3)=1)</formula>
    </cfRule>
  </conditionalFormatting>
  <conditionalFormatting sqref="G3:G7">
    <cfRule type="cellIs" dxfId="31" priority="8" stopIfTrue="1" operator="between">
      <formula>2499</formula>
      <formula>0.6</formula>
    </cfRule>
  </conditionalFormatting>
  <conditionalFormatting sqref="E3:E7">
    <cfRule type="cellIs" dxfId="30" priority="9" stopIfTrue="1" operator="greaterThan">
      <formula>1</formula>
    </cfRule>
  </conditionalFormatting>
  <conditionalFormatting sqref="B3:G7">
    <cfRule type="expression" dxfId="29" priority="1" stopIfTrue="1">
      <formula>$A$69=0</formula>
    </cfRule>
  </conditionalFormatting>
  <dataValidations count="9">
    <dataValidation type="decimal" allowBlank="1" showInputMessage="1" showErrorMessage="1" errorTitle="הזנת מס' חודשי שימוש שגויה:" error="מס' חודשי השימוש שהזנת חורגים מהפרש החודשים בין תאריך הרכישה ותאריך סיום המו&quot;פ._x000a_או שהוזנו באופן שגוי_x000a__x000a_נא להזין את מספר חודשי השימוש באופן תקין." sqref="F3:F52" xr:uid="{00000000-0002-0000-0600-000000000000}">
      <formula1>0</formula1>
      <formula2>MIN((1+(DATEDIF(D3,$H$1+1,"d"))/(DATEDIF($F$1,$H$1+1,"d"))*(DATEDIF($F$1,$H$1+1,"M"))),$D$1)</formula2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P3:P52" xr:uid="{00000000-0002-0000-0600-000001000000}">
      <formula1>$P$60:$P$64</formula1>
    </dataValidation>
    <dataValidation type="list" allowBlank="1" showInputMessage="1" showErrorMessage="1" errorTitle="בודק מקצועי: נא בחר קוד נימוק" error="במידה והינך מעוניין בנימוק אחר, הקש חמש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אחר (נא פרט בעמודה משמאל)_x000a_" sqref="W3:W52" xr:uid="{00000000-0002-0000-0600-000002000000}">
      <formula1>$W$60:$W$64</formula1>
    </dataValidation>
    <dataValidation type="decimal" allowBlank="1" showInputMessage="1" showErrorMessage="1" error="נא להזין עלות הציוד בש&quot;ח" sqref="G3:G52" xr:uid="{00000000-0002-0000-0600-000003000000}">
      <formula1>0</formula1>
      <formula2>999999999</formula2>
    </dataValidation>
    <dataValidation type="decimal" allowBlank="1" showInputMessage="1" showErrorMessage="1" error="אחוז השימוש בציוד מוגבל  ל-100%._x000a_נא להזין שנית בבקשה." sqref="E3:E52" xr:uid="{00000000-0002-0000-0600-000004000000}">
      <formula1>0</formula1>
      <formula2>1</formula2>
    </dataValidation>
    <dataValidation type="decimal" allowBlank="1" showInputMessage="1" showErrorMessage="1" error="יש לוודא כי הפחת המצטבר הינו בטווח שבין 0-100%" sqref="I3:I52" xr:uid="{00000000-0002-0000-0600-000005000000}">
      <formula1>0</formula1>
      <formula2>1.00001</formula2>
    </dataValidation>
    <dataValidation type="list" allowBlank="1" showErrorMessage="1" error="הצעת מחיר, _x000a_חוזה, _x000a_מחירון,_x000a_אמדן." promptTitle=" נא להקיש קוד עלות:" prompt="הצעת מחיר,_x000a_חוזה,_x000a_מחירון,_x000a_אמדן." sqref="J3:J52" xr:uid="{00000000-0002-0000-0600-000006000000}">
      <formula1>$B$60:$B$63</formula1>
    </dataValidation>
    <dataValidation type="date" errorStyle="warning" allowBlank="1" showInputMessage="1" showErrorMessage="1" error="נא להזין את תאריך רכישת הציוד כנדרש: dd/mm/yy_x000a__x000a_וודא כי תאריך הרכישה אינו עולה על 3 שנים מיום תחילת המו&quot;פ _x000a_ולחילופין שאינו חורג מסיום תקופת המו&quot;פ." sqref="D3:D52" xr:uid="{00000000-0002-0000-0600-000007000000}">
      <formula1>$F$1-1096</formula1>
      <formula2>$H$1</formula2>
    </dataValidation>
    <dataValidation allowBlank="1" showErrorMessage="1" error="הצעת מחיר, _x000a_חוזה, _x000a_מחירון,_x000a_אמדן." promptTitle=" נא להקיש קוד עלות:" prompt="הצעת מחיר,_x000a_חוזה,_x000a_מחירון,_x000a_אמדן." sqref="K3:K52" xr:uid="{00000000-0002-0000-0600-000008000000}"/>
  </dataValidations>
  <printOptions horizontalCentered="1" verticalCentered="1"/>
  <pageMargins left="0.196850393700787" right="0.24" top="0.15748031496063" bottom="0.15748031496063" header="3.9370078740157501E-2" footer="3.9370078740157501E-2"/>
  <pageSetup paperSize="9" scale="52" orientation="portrait" r:id="rId1"/>
  <headerFooter alignWithMargins="0">
    <oddFooter>&amp;Cעמוד &amp;P מתוך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גיליון7">
    <tabColor rgb="FFA1C0DD"/>
  </sheetPr>
  <dimension ref="A1:U71"/>
  <sheetViews>
    <sheetView showGridLines="0" rightToLeft="1" workbookViewId="0">
      <pane xSplit="1" ySplit="2" topLeftCell="B141" activePane="bottomRight" state="frozen"/>
      <selection activeCell="C255" sqref="C255"/>
      <selection pane="topRight" activeCell="C255" sqref="C255"/>
      <selection pane="bottomLeft" activeCell="C255" sqref="C255"/>
      <selection pane="bottomRight" activeCell="F6" sqref="B6:F6"/>
    </sheetView>
  </sheetViews>
  <sheetFormatPr defaultRowHeight="13.2" outlineLevelCol="1" x14ac:dyDescent="0.25"/>
  <cols>
    <col min="2" max="2" width="19.44140625" customWidth="1"/>
    <col min="3" max="3" width="17.77734375" customWidth="1"/>
    <col min="4" max="4" width="11.5546875" customWidth="1"/>
    <col min="6" max="6" width="25.44140625" customWidth="1"/>
    <col min="7" max="7" width="10.44140625" hidden="1" customWidth="1" outlineLevel="1"/>
    <col min="8" max="9" width="8.77734375" hidden="1" customWidth="1" outlineLevel="1"/>
    <col min="10" max="10" width="11.44140625" hidden="1" customWidth="1" outlineLevel="1"/>
    <col min="11" max="11" width="26.5546875" hidden="1" customWidth="1" outlineLevel="1"/>
    <col min="12" max="12" width="9.21875" collapsed="1"/>
    <col min="13" max="16" width="8.77734375" hidden="1" customWidth="1" outlineLevel="1"/>
    <col min="17" max="17" width="25" hidden="1" customWidth="1" outlineLevel="1"/>
    <col min="18" max="18" width="12.44140625" customWidth="1" collapsed="1"/>
    <col min="20" max="20" width="28.44140625" customWidth="1"/>
  </cols>
  <sheetData>
    <row r="1" spans="1:18" ht="79.349999999999994" customHeight="1" thickBot="1" x14ac:dyDescent="0.35">
      <c r="A1" s="660" t="s">
        <v>196</v>
      </c>
      <c r="B1" s="645"/>
      <c r="C1" s="645"/>
      <c r="D1" s="248"/>
      <c r="E1" s="249"/>
      <c r="F1" s="524"/>
      <c r="G1" s="648" t="s">
        <v>162</v>
      </c>
      <c r="H1" s="650"/>
      <c r="I1" s="641" t="s">
        <v>126</v>
      </c>
      <c r="J1" s="642"/>
      <c r="K1" s="117">
        <v>0</v>
      </c>
      <c r="L1" s="148" t="s">
        <v>59</v>
      </c>
      <c r="M1" s="673" t="s">
        <v>187</v>
      </c>
      <c r="N1" s="674"/>
      <c r="O1" s="675" t="s">
        <v>87</v>
      </c>
      <c r="P1" s="676"/>
      <c r="Q1" s="150">
        <v>0</v>
      </c>
      <c r="R1" s="147" t="s">
        <v>172</v>
      </c>
    </row>
    <row r="2" spans="1:18" ht="52.8" x14ac:dyDescent="0.25">
      <c r="A2" s="259" t="s">
        <v>5</v>
      </c>
      <c r="B2" s="224" t="s">
        <v>64</v>
      </c>
      <c r="C2" s="260" t="s">
        <v>65</v>
      </c>
      <c r="D2" s="224" t="s">
        <v>83</v>
      </c>
      <c r="E2" s="226" t="s">
        <v>50</v>
      </c>
      <c r="F2" s="226" t="s">
        <v>249</v>
      </c>
      <c r="G2" s="75" t="s">
        <v>57</v>
      </c>
      <c r="H2" s="27" t="s">
        <v>60</v>
      </c>
      <c r="I2" s="27" t="s">
        <v>58</v>
      </c>
      <c r="J2" s="27" t="s">
        <v>127</v>
      </c>
      <c r="K2" s="86" t="s">
        <v>18</v>
      </c>
      <c r="L2" s="156"/>
      <c r="M2" s="157" t="s">
        <v>161</v>
      </c>
      <c r="N2" s="157" t="s">
        <v>60</v>
      </c>
      <c r="O2" s="157" t="s">
        <v>85</v>
      </c>
      <c r="P2" s="157" t="s">
        <v>81</v>
      </c>
      <c r="Q2" s="157" t="s">
        <v>18</v>
      </c>
      <c r="R2" s="158"/>
    </row>
    <row r="3" spans="1:18" ht="15" customHeight="1" x14ac:dyDescent="0.25">
      <c r="A3" s="228">
        <v>1</v>
      </c>
      <c r="B3" s="143"/>
      <c r="C3" s="144"/>
      <c r="D3" s="145"/>
      <c r="E3" s="144"/>
      <c r="F3" s="525"/>
      <c r="G3" s="76">
        <f>+E3</f>
        <v>0</v>
      </c>
      <c r="H3" s="119">
        <f t="shared" ref="H3" si="0">IF($K$1&gt;0,1-$K$1,100%)</f>
        <v>1</v>
      </c>
      <c r="I3" s="35">
        <f>G3*H3</f>
        <v>0</v>
      </c>
      <c r="J3" s="36"/>
      <c r="K3" s="38" t="str">
        <f>IF(J3&gt;0,(VLOOKUP(J3,$S$58:$T$63,2,0)),"")</f>
        <v/>
      </c>
      <c r="L3" s="54"/>
      <c r="M3" s="151">
        <f>G3</f>
        <v>0</v>
      </c>
      <c r="N3" s="152">
        <f t="shared" ref="N3" si="1">IF($Q$1&gt;0,((1-$Q$1)*(1-$K$1)),H3)</f>
        <v>1</v>
      </c>
      <c r="O3" s="153">
        <f>M3*N3</f>
        <v>0</v>
      </c>
      <c r="P3" s="154"/>
      <c r="Q3" s="155" t="str">
        <f>IF(P3&gt;0,(VLOOKUP(P3,$S$58:$T$63,2,0)),"")</f>
        <v/>
      </c>
      <c r="R3" s="58"/>
    </row>
    <row r="4" spans="1:18" x14ac:dyDescent="0.25">
      <c r="A4" s="228">
        <v>2</v>
      </c>
      <c r="B4" s="143"/>
      <c r="C4" s="146"/>
      <c r="D4" s="145"/>
      <c r="E4" s="144"/>
      <c r="F4" s="525"/>
      <c r="G4" s="76">
        <f t="shared" ref="G4" si="2">+E4</f>
        <v>0</v>
      </c>
      <c r="H4" s="119">
        <f t="shared" ref="H4" si="3">IF($K$1&gt;0,1-$K$1,100%)</f>
        <v>1</v>
      </c>
      <c r="I4" s="35">
        <f t="shared" ref="I4" si="4">G4*H4</f>
        <v>0</v>
      </c>
      <c r="J4" s="36"/>
      <c r="K4" s="38" t="str">
        <f t="shared" ref="K4" si="5">IF(J4&gt;0,(VLOOKUP(J4,$S$58:$T$63,2,0)),"")</f>
        <v/>
      </c>
      <c r="L4" s="54"/>
      <c r="M4" s="151">
        <f t="shared" ref="M4" si="6">G4</f>
        <v>0</v>
      </c>
      <c r="N4" s="34">
        <f t="shared" ref="N4" si="7">IF($Q$1&gt;0,((1-$Q$1)*(1-$K$1)),H4)</f>
        <v>1</v>
      </c>
      <c r="O4" s="43">
        <f t="shared" ref="O4" si="8">M4*N4</f>
        <v>0</v>
      </c>
      <c r="P4" s="36"/>
      <c r="Q4" s="38" t="str">
        <f t="shared" ref="Q4" si="9">IF(P4&gt;0,(VLOOKUP(P4,$S$58:$T$63,2,0)),"")</f>
        <v/>
      </c>
      <c r="R4" s="58"/>
    </row>
    <row r="5" spans="1:18" x14ac:dyDescent="0.25">
      <c r="A5" s="228">
        <v>3</v>
      </c>
      <c r="B5" s="143"/>
      <c r="C5" s="146"/>
      <c r="D5" s="145"/>
      <c r="E5" s="144"/>
      <c r="F5" s="525"/>
      <c r="G5" s="76">
        <f t="shared" ref="G5" si="10">+E5</f>
        <v>0</v>
      </c>
      <c r="H5" s="119">
        <f t="shared" ref="H5" si="11">IF($K$1&gt;0,1-$K$1,100%)</f>
        <v>1</v>
      </c>
      <c r="I5" s="35">
        <f t="shared" ref="I5" si="12">G5*H5</f>
        <v>0</v>
      </c>
      <c r="J5" s="36"/>
      <c r="K5" s="38" t="str">
        <f t="shared" ref="K5" si="13">IF(J5&gt;0,(VLOOKUP(J5,$S$58:$T$63,2,0)),"")</f>
        <v/>
      </c>
      <c r="L5" s="54"/>
      <c r="M5" s="151">
        <f t="shared" ref="M5" si="14">G5</f>
        <v>0</v>
      </c>
      <c r="N5" s="34">
        <f t="shared" ref="N5" si="15">IF($Q$1&gt;0,((1-$Q$1)*(1-$K$1)),H5)</f>
        <v>1</v>
      </c>
      <c r="O5" s="43">
        <f t="shared" ref="O5" si="16">M5*N5</f>
        <v>0</v>
      </c>
      <c r="P5" s="36"/>
      <c r="Q5" s="38" t="str">
        <f t="shared" ref="Q5" si="17">IF(P5&gt;0,(VLOOKUP(P5,$S$58:$T$63,2,0)),"")</f>
        <v/>
      </c>
      <c r="R5" s="58"/>
    </row>
    <row r="6" spans="1:18" x14ac:dyDescent="0.25">
      <c r="A6" s="228">
        <v>4</v>
      </c>
      <c r="B6" s="143"/>
      <c r="C6" s="146"/>
      <c r="D6" s="145"/>
      <c r="E6" s="144"/>
      <c r="F6" s="525"/>
      <c r="G6" s="76">
        <f t="shared" ref="G6" si="18">+E6</f>
        <v>0</v>
      </c>
      <c r="H6" s="119">
        <f t="shared" ref="H6:H42" si="19">IF($K$1&gt;0,1-$K$1,100%)</f>
        <v>1</v>
      </c>
      <c r="I6" s="35">
        <f t="shared" ref="I6" si="20">G6*H6</f>
        <v>0</v>
      </c>
      <c r="J6" s="36"/>
      <c r="K6" s="38" t="str">
        <f t="shared" ref="K6" si="21">IF(J6&gt;0,(VLOOKUP(J6,$S$58:$T$63,2,0)),"")</f>
        <v/>
      </c>
      <c r="L6" s="54"/>
      <c r="M6" s="151">
        <f t="shared" ref="M6" si="22">G6</f>
        <v>0</v>
      </c>
      <c r="N6" s="34">
        <f t="shared" ref="N6:N42" si="23">IF($Q$1&gt;0,((1-$Q$1)*(1-$K$1)),H6)</f>
        <v>1</v>
      </c>
      <c r="O6" s="43">
        <f t="shared" ref="O6" si="24">M6*N6</f>
        <v>0</v>
      </c>
      <c r="P6" s="36"/>
      <c r="Q6" s="38" t="str">
        <f t="shared" ref="Q6" si="25">IF(P6&gt;0,(VLOOKUP(P6,$S$58:$T$63,2,0)),"")</f>
        <v/>
      </c>
      <c r="R6" s="58"/>
    </row>
    <row r="7" spans="1:18" x14ac:dyDescent="0.25">
      <c r="A7" s="228">
        <v>5</v>
      </c>
      <c r="B7" s="143"/>
      <c r="C7" s="146"/>
      <c r="D7" s="145"/>
      <c r="E7" s="144"/>
      <c r="F7" s="525"/>
      <c r="G7" s="76">
        <f t="shared" ref="G7:G42" si="26">+E7</f>
        <v>0</v>
      </c>
      <c r="H7" s="119">
        <f t="shared" si="19"/>
        <v>1</v>
      </c>
      <c r="I7" s="35">
        <f t="shared" ref="I7:I42" si="27">G7*H7</f>
        <v>0</v>
      </c>
      <c r="J7" s="36"/>
      <c r="K7" s="38" t="str">
        <f t="shared" ref="K7:K42" si="28">IF(J7&gt;0,(VLOOKUP(J7,$S$58:$T$63,2,0)),"")</f>
        <v/>
      </c>
      <c r="L7" s="54"/>
      <c r="M7" s="151">
        <f t="shared" ref="M7:M42" si="29">G7</f>
        <v>0</v>
      </c>
      <c r="N7" s="34">
        <f t="shared" si="23"/>
        <v>1</v>
      </c>
      <c r="O7" s="43">
        <f t="shared" ref="O7:O42" si="30">M7*N7</f>
        <v>0</v>
      </c>
      <c r="P7" s="36"/>
      <c r="Q7" s="38" t="str">
        <f t="shared" ref="Q7:Q42" si="31">IF(P7&gt;0,(VLOOKUP(P7,$S$58:$T$63,2,0)),"")</f>
        <v/>
      </c>
      <c r="R7" s="58"/>
    </row>
    <row r="8" spans="1:18" x14ac:dyDescent="0.25">
      <c r="A8" s="228">
        <v>6</v>
      </c>
      <c r="B8" s="143"/>
      <c r="C8" s="146"/>
      <c r="D8" s="145"/>
      <c r="E8" s="144"/>
      <c r="F8" s="525"/>
      <c r="G8" s="76">
        <f t="shared" si="26"/>
        <v>0</v>
      </c>
      <c r="H8" s="119">
        <f t="shared" si="19"/>
        <v>1</v>
      </c>
      <c r="I8" s="35">
        <f t="shared" si="27"/>
        <v>0</v>
      </c>
      <c r="J8" s="36"/>
      <c r="K8" s="38" t="str">
        <f t="shared" si="28"/>
        <v/>
      </c>
      <c r="L8" s="54"/>
      <c r="M8" s="151">
        <f t="shared" si="29"/>
        <v>0</v>
      </c>
      <c r="N8" s="34">
        <f t="shared" si="23"/>
        <v>1</v>
      </c>
      <c r="O8" s="43">
        <f t="shared" si="30"/>
        <v>0</v>
      </c>
      <c r="P8" s="36"/>
      <c r="Q8" s="38" t="str">
        <f t="shared" si="31"/>
        <v/>
      </c>
      <c r="R8" s="58"/>
    </row>
    <row r="9" spans="1:18" x14ac:dyDescent="0.25">
      <c r="A9" s="228">
        <v>7</v>
      </c>
      <c r="B9" s="143"/>
      <c r="C9" s="144"/>
      <c r="D9" s="145"/>
      <c r="E9" s="144"/>
      <c r="F9" s="525"/>
      <c r="G9" s="76">
        <f t="shared" si="26"/>
        <v>0</v>
      </c>
      <c r="H9" s="119">
        <f t="shared" si="19"/>
        <v>1</v>
      </c>
      <c r="I9" s="35">
        <f t="shared" si="27"/>
        <v>0</v>
      </c>
      <c r="J9" s="36"/>
      <c r="K9" s="38" t="str">
        <f t="shared" si="28"/>
        <v/>
      </c>
      <c r="L9" s="54"/>
      <c r="M9" s="151">
        <f t="shared" si="29"/>
        <v>0</v>
      </c>
      <c r="N9" s="34">
        <f t="shared" si="23"/>
        <v>1</v>
      </c>
      <c r="O9" s="43">
        <f t="shared" si="30"/>
        <v>0</v>
      </c>
      <c r="P9" s="36"/>
      <c r="Q9" s="38" t="str">
        <f t="shared" si="31"/>
        <v/>
      </c>
      <c r="R9" s="58"/>
    </row>
    <row r="10" spans="1:18" x14ac:dyDescent="0.25">
      <c r="A10" s="228">
        <v>8</v>
      </c>
      <c r="B10" s="143"/>
      <c r="C10" s="146"/>
      <c r="D10" s="145"/>
      <c r="E10" s="144"/>
      <c r="F10" s="525"/>
      <c r="G10" s="76">
        <f t="shared" si="26"/>
        <v>0</v>
      </c>
      <c r="H10" s="119">
        <f t="shared" si="19"/>
        <v>1</v>
      </c>
      <c r="I10" s="35">
        <f t="shared" si="27"/>
        <v>0</v>
      </c>
      <c r="J10" s="36"/>
      <c r="K10" s="38" t="str">
        <f t="shared" si="28"/>
        <v/>
      </c>
      <c r="L10" s="54"/>
      <c r="M10" s="151">
        <f t="shared" si="29"/>
        <v>0</v>
      </c>
      <c r="N10" s="34">
        <f t="shared" si="23"/>
        <v>1</v>
      </c>
      <c r="O10" s="43">
        <f t="shared" si="30"/>
        <v>0</v>
      </c>
      <c r="P10" s="36"/>
      <c r="Q10" s="38" t="str">
        <f t="shared" si="31"/>
        <v/>
      </c>
      <c r="R10" s="58"/>
    </row>
    <row r="11" spans="1:18" x14ac:dyDescent="0.25">
      <c r="A11" s="228">
        <v>9</v>
      </c>
      <c r="B11" s="143"/>
      <c r="C11" s="146"/>
      <c r="D11" s="145"/>
      <c r="E11" s="144"/>
      <c r="F11" s="525"/>
      <c r="G11" s="76">
        <f t="shared" si="26"/>
        <v>0</v>
      </c>
      <c r="H11" s="119">
        <f t="shared" si="19"/>
        <v>1</v>
      </c>
      <c r="I11" s="35">
        <f t="shared" si="27"/>
        <v>0</v>
      </c>
      <c r="J11" s="36"/>
      <c r="K11" s="38" t="str">
        <f t="shared" si="28"/>
        <v/>
      </c>
      <c r="L11" s="54"/>
      <c r="M11" s="151">
        <f t="shared" si="29"/>
        <v>0</v>
      </c>
      <c r="N11" s="34">
        <f t="shared" si="23"/>
        <v>1</v>
      </c>
      <c r="O11" s="43">
        <f t="shared" si="30"/>
        <v>0</v>
      </c>
      <c r="P11" s="36"/>
      <c r="Q11" s="38" t="str">
        <f t="shared" si="31"/>
        <v/>
      </c>
      <c r="R11" s="58"/>
    </row>
    <row r="12" spans="1:18" x14ac:dyDescent="0.25">
      <c r="A12" s="228">
        <v>10</v>
      </c>
      <c r="B12" s="143"/>
      <c r="C12" s="146"/>
      <c r="D12" s="145"/>
      <c r="E12" s="144"/>
      <c r="F12" s="525"/>
      <c r="G12" s="76">
        <f t="shared" si="26"/>
        <v>0</v>
      </c>
      <c r="H12" s="119">
        <f t="shared" si="19"/>
        <v>1</v>
      </c>
      <c r="I12" s="35">
        <f t="shared" si="27"/>
        <v>0</v>
      </c>
      <c r="J12" s="36"/>
      <c r="K12" s="38" t="str">
        <f t="shared" si="28"/>
        <v/>
      </c>
      <c r="L12" s="54"/>
      <c r="M12" s="151">
        <f t="shared" si="29"/>
        <v>0</v>
      </c>
      <c r="N12" s="34">
        <f t="shared" si="23"/>
        <v>1</v>
      </c>
      <c r="O12" s="43">
        <f t="shared" si="30"/>
        <v>0</v>
      </c>
      <c r="P12" s="36"/>
      <c r="Q12" s="38" t="str">
        <f t="shared" si="31"/>
        <v/>
      </c>
      <c r="R12" s="58"/>
    </row>
    <row r="13" spans="1:18" x14ac:dyDescent="0.25">
      <c r="A13" s="228">
        <v>11</v>
      </c>
      <c r="B13" s="143"/>
      <c r="C13" s="146"/>
      <c r="D13" s="145"/>
      <c r="E13" s="144"/>
      <c r="F13" s="525"/>
      <c r="G13" s="76">
        <f t="shared" si="26"/>
        <v>0</v>
      </c>
      <c r="H13" s="119">
        <f t="shared" si="19"/>
        <v>1</v>
      </c>
      <c r="I13" s="35">
        <f t="shared" si="27"/>
        <v>0</v>
      </c>
      <c r="J13" s="36"/>
      <c r="K13" s="38" t="str">
        <f t="shared" si="28"/>
        <v/>
      </c>
      <c r="L13" s="54"/>
      <c r="M13" s="151">
        <f t="shared" si="29"/>
        <v>0</v>
      </c>
      <c r="N13" s="34">
        <f t="shared" si="23"/>
        <v>1</v>
      </c>
      <c r="O13" s="43">
        <f t="shared" si="30"/>
        <v>0</v>
      </c>
      <c r="P13" s="36"/>
      <c r="Q13" s="38" t="str">
        <f t="shared" si="31"/>
        <v/>
      </c>
      <c r="R13" s="58"/>
    </row>
    <row r="14" spans="1:18" x14ac:dyDescent="0.25">
      <c r="A14" s="228">
        <v>12</v>
      </c>
      <c r="B14" s="143"/>
      <c r="C14" s="146"/>
      <c r="D14" s="145"/>
      <c r="E14" s="144"/>
      <c r="F14" s="525"/>
      <c r="G14" s="76">
        <f t="shared" si="26"/>
        <v>0</v>
      </c>
      <c r="H14" s="119">
        <f t="shared" si="19"/>
        <v>1</v>
      </c>
      <c r="I14" s="35">
        <f t="shared" si="27"/>
        <v>0</v>
      </c>
      <c r="J14" s="36"/>
      <c r="K14" s="38" t="str">
        <f t="shared" si="28"/>
        <v/>
      </c>
      <c r="L14" s="54"/>
      <c r="M14" s="151">
        <f t="shared" si="29"/>
        <v>0</v>
      </c>
      <c r="N14" s="34">
        <f t="shared" si="23"/>
        <v>1</v>
      </c>
      <c r="O14" s="43">
        <f t="shared" si="30"/>
        <v>0</v>
      </c>
      <c r="P14" s="36"/>
      <c r="Q14" s="38" t="str">
        <f t="shared" si="31"/>
        <v/>
      </c>
      <c r="R14" s="58"/>
    </row>
    <row r="15" spans="1:18" x14ac:dyDescent="0.25">
      <c r="A15" s="228">
        <v>13</v>
      </c>
      <c r="B15" s="143"/>
      <c r="C15" s="146"/>
      <c r="D15" s="145"/>
      <c r="E15" s="144"/>
      <c r="F15" s="525"/>
      <c r="G15" s="76">
        <f t="shared" si="26"/>
        <v>0</v>
      </c>
      <c r="H15" s="119">
        <f t="shared" si="19"/>
        <v>1</v>
      </c>
      <c r="I15" s="35">
        <f t="shared" si="27"/>
        <v>0</v>
      </c>
      <c r="J15" s="36"/>
      <c r="K15" s="38" t="str">
        <f t="shared" si="28"/>
        <v/>
      </c>
      <c r="L15" s="54"/>
      <c r="M15" s="151">
        <f t="shared" si="29"/>
        <v>0</v>
      </c>
      <c r="N15" s="34">
        <f t="shared" si="23"/>
        <v>1</v>
      </c>
      <c r="O15" s="43">
        <f t="shared" si="30"/>
        <v>0</v>
      </c>
      <c r="P15" s="36"/>
      <c r="Q15" s="38" t="str">
        <f t="shared" si="31"/>
        <v/>
      </c>
      <c r="R15" s="58"/>
    </row>
    <row r="16" spans="1:18" x14ac:dyDescent="0.25">
      <c r="A16" s="228">
        <v>14</v>
      </c>
      <c r="B16" s="143"/>
      <c r="C16" s="146"/>
      <c r="D16" s="145"/>
      <c r="E16" s="144"/>
      <c r="F16" s="525"/>
      <c r="G16" s="76">
        <f t="shared" si="26"/>
        <v>0</v>
      </c>
      <c r="H16" s="119">
        <f t="shared" si="19"/>
        <v>1</v>
      </c>
      <c r="I16" s="35">
        <f t="shared" si="27"/>
        <v>0</v>
      </c>
      <c r="J16" s="36"/>
      <c r="K16" s="38" t="str">
        <f t="shared" si="28"/>
        <v/>
      </c>
      <c r="L16" s="54"/>
      <c r="M16" s="151">
        <f t="shared" si="29"/>
        <v>0</v>
      </c>
      <c r="N16" s="34">
        <f t="shared" si="23"/>
        <v>1</v>
      </c>
      <c r="O16" s="43">
        <f t="shared" si="30"/>
        <v>0</v>
      </c>
      <c r="P16" s="36"/>
      <c r="Q16" s="38" t="str">
        <f t="shared" si="31"/>
        <v/>
      </c>
      <c r="R16" s="58"/>
    </row>
    <row r="17" spans="1:18" x14ac:dyDescent="0.25">
      <c r="A17" s="228">
        <v>15</v>
      </c>
      <c r="B17" s="143"/>
      <c r="C17" s="146"/>
      <c r="D17" s="145"/>
      <c r="E17" s="144"/>
      <c r="F17" s="525"/>
      <c r="G17" s="76">
        <f t="shared" si="26"/>
        <v>0</v>
      </c>
      <c r="H17" s="119">
        <f t="shared" si="19"/>
        <v>1</v>
      </c>
      <c r="I17" s="35">
        <f t="shared" si="27"/>
        <v>0</v>
      </c>
      <c r="J17" s="36"/>
      <c r="K17" s="38" t="str">
        <f t="shared" si="28"/>
        <v/>
      </c>
      <c r="L17" s="54"/>
      <c r="M17" s="151">
        <f t="shared" si="29"/>
        <v>0</v>
      </c>
      <c r="N17" s="34">
        <f t="shared" si="23"/>
        <v>1</v>
      </c>
      <c r="O17" s="43">
        <f t="shared" si="30"/>
        <v>0</v>
      </c>
      <c r="P17" s="36"/>
      <c r="Q17" s="38" t="str">
        <f t="shared" si="31"/>
        <v/>
      </c>
      <c r="R17" s="58"/>
    </row>
    <row r="18" spans="1:18" x14ac:dyDescent="0.25">
      <c r="A18" s="228">
        <v>16</v>
      </c>
      <c r="B18" s="143"/>
      <c r="C18" s="146"/>
      <c r="D18" s="145"/>
      <c r="E18" s="144"/>
      <c r="F18" s="525"/>
      <c r="G18" s="76">
        <f t="shared" si="26"/>
        <v>0</v>
      </c>
      <c r="H18" s="119">
        <f t="shared" si="19"/>
        <v>1</v>
      </c>
      <c r="I18" s="35">
        <f t="shared" si="27"/>
        <v>0</v>
      </c>
      <c r="J18" s="36"/>
      <c r="K18" s="38" t="str">
        <f t="shared" si="28"/>
        <v/>
      </c>
      <c r="L18" s="54"/>
      <c r="M18" s="151">
        <f t="shared" si="29"/>
        <v>0</v>
      </c>
      <c r="N18" s="34">
        <f t="shared" si="23"/>
        <v>1</v>
      </c>
      <c r="O18" s="43">
        <f t="shared" si="30"/>
        <v>0</v>
      </c>
      <c r="P18" s="36"/>
      <c r="Q18" s="38" t="str">
        <f t="shared" si="31"/>
        <v/>
      </c>
      <c r="R18" s="58"/>
    </row>
    <row r="19" spans="1:18" x14ac:dyDescent="0.25">
      <c r="A19" s="228">
        <v>17</v>
      </c>
      <c r="B19" s="143"/>
      <c r="C19" s="146"/>
      <c r="D19" s="145"/>
      <c r="E19" s="144"/>
      <c r="F19" s="525"/>
      <c r="G19" s="76">
        <f t="shared" si="26"/>
        <v>0</v>
      </c>
      <c r="H19" s="119">
        <f t="shared" si="19"/>
        <v>1</v>
      </c>
      <c r="I19" s="35">
        <f t="shared" si="27"/>
        <v>0</v>
      </c>
      <c r="J19" s="36"/>
      <c r="K19" s="38" t="str">
        <f t="shared" si="28"/>
        <v/>
      </c>
      <c r="L19" s="54"/>
      <c r="M19" s="151">
        <f t="shared" si="29"/>
        <v>0</v>
      </c>
      <c r="N19" s="34">
        <f t="shared" si="23"/>
        <v>1</v>
      </c>
      <c r="O19" s="43">
        <f t="shared" si="30"/>
        <v>0</v>
      </c>
      <c r="P19" s="36"/>
      <c r="Q19" s="38" t="str">
        <f t="shared" si="31"/>
        <v/>
      </c>
      <c r="R19" s="58"/>
    </row>
    <row r="20" spans="1:18" x14ac:dyDescent="0.25">
      <c r="A20" s="228">
        <v>18</v>
      </c>
      <c r="B20" s="143"/>
      <c r="C20" s="146"/>
      <c r="D20" s="145"/>
      <c r="E20" s="144"/>
      <c r="F20" s="525"/>
      <c r="G20" s="76">
        <f t="shared" si="26"/>
        <v>0</v>
      </c>
      <c r="H20" s="119">
        <f t="shared" si="19"/>
        <v>1</v>
      </c>
      <c r="I20" s="35">
        <f t="shared" si="27"/>
        <v>0</v>
      </c>
      <c r="J20" s="36"/>
      <c r="K20" s="38" t="str">
        <f t="shared" si="28"/>
        <v/>
      </c>
      <c r="L20" s="54"/>
      <c r="M20" s="151">
        <f t="shared" si="29"/>
        <v>0</v>
      </c>
      <c r="N20" s="34">
        <f t="shared" si="23"/>
        <v>1</v>
      </c>
      <c r="O20" s="43">
        <f t="shared" si="30"/>
        <v>0</v>
      </c>
      <c r="P20" s="36"/>
      <c r="Q20" s="38" t="str">
        <f t="shared" si="31"/>
        <v/>
      </c>
      <c r="R20" s="58"/>
    </row>
    <row r="21" spans="1:18" x14ac:dyDescent="0.25">
      <c r="A21" s="228">
        <v>19</v>
      </c>
      <c r="B21" s="143"/>
      <c r="C21" s="146"/>
      <c r="D21" s="145"/>
      <c r="E21" s="144"/>
      <c r="F21" s="525"/>
      <c r="G21" s="76">
        <f t="shared" si="26"/>
        <v>0</v>
      </c>
      <c r="H21" s="119">
        <f t="shared" si="19"/>
        <v>1</v>
      </c>
      <c r="I21" s="35">
        <f t="shared" si="27"/>
        <v>0</v>
      </c>
      <c r="J21" s="36"/>
      <c r="K21" s="38" t="str">
        <f t="shared" si="28"/>
        <v/>
      </c>
      <c r="L21" s="54"/>
      <c r="M21" s="151">
        <f t="shared" si="29"/>
        <v>0</v>
      </c>
      <c r="N21" s="34">
        <f t="shared" si="23"/>
        <v>1</v>
      </c>
      <c r="O21" s="43">
        <f t="shared" si="30"/>
        <v>0</v>
      </c>
      <c r="P21" s="36"/>
      <c r="Q21" s="38" t="str">
        <f t="shared" si="31"/>
        <v/>
      </c>
      <c r="R21" s="58"/>
    </row>
    <row r="22" spans="1:18" x14ac:dyDescent="0.25">
      <c r="A22" s="228">
        <v>20</v>
      </c>
      <c r="B22" s="143"/>
      <c r="C22" s="146"/>
      <c r="D22" s="145"/>
      <c r="E22" s="144"/>
      <c r="F22" s="525"/>
      <c r="G22" s="76">
        <f t="shared" si="26"/>
        <v>0</v>
      </c>
      <c r="H22" s="119">
        <f t="shared" si="19"/>
        <v>1</v>
      </c>
      <c r="I22" s="35">
        <f t="shared" si="27"/>
        <v>0</v>
      </c>
      <c r="J22" s="36"/>
      <c r="K22" s="38" t="str">
        <f t="shared" si="28"/>
        <v/>
      </c>
      <c r="L22" s="54"/>
      <c r="M22" s="151">
        <f t="shared" si="29"/>
        <v>0</v>
      </c>
      <c r="N22" s="34">
        <f t="shared" si="23"/>
        <v>1</v>
      </c>
      <c r="O22" s="43">
        <f t="shared" si="30"/>
        <v>0</v>
      </c>
      <c r="P22" s="36"/>
      <c r="Q22" s="38" t="str">
        <f t="shared" si="31"/>
        <v/>
      </c>
      <c r="R22" s="58"/>
    </row>
    <row r="23" spans="1:18" x14ac:dyDescent="0.25">
      <c r="A23" s="228">
        <v>21</v>
      </c>
      <c r="B23" s="143"/>
      <c r="C23" s="146"/>
      <c r="D23" s="145"/>
      <c r="E23" s="144"/>
      <c r="F23" s="525"/>
      <c r="G23" s="76">
        <f t="shared" si="26"/>
        <v>0</v>
      </c>
      <c r="H23" s="119">
        <f t="shared" si="19"/>
        <v>1</v>
      </c>
      <c r="I23" s="35">
        <f t="shared" si="27"/>
        <v>0</v>
      </c>
      <c r="J23" s="36"/>
      <c r="K23" s="38" t="str">
        <f t="shared" si="28"/>
        <v/>
      </c>
      <c r="L23" s="54"/>
      <c r="M23" s="151">
        <f t="shared" si="29"/>
        <v>0</v>
      </c>
      <c r="N23" s="34">
        <f t="shared" si="23"/>
        <v>1</v>
      </c>
      <c r="O23" s="43">
        <f t="shared" si="30"/>
        <v>0</v>
      </c>
      <c r="P23" s="36"/>
      <c r="Q23" s="38" t="str">
        <f t="shared" si="31"/>
        <v/>
      </c>
      <c r="R23" s="58"/>
    </row>
    <row r="24" spans="1:18" x14ac:dyDescent="0.25">
      <c r="A24" s="228">
        <v>22</v>
      </c>
      <c r="B24" s="143"/>
      <c r="C24" s="146"/>
      <c r="D24" s="145"/>
      <c r="E24" s="144"/>
      <c r="F24" s="525"/>
      <c r="G24" s="76">
        <f t="shared" si="26"/>
        <v>0</v>
      </c>
      <c r="H24" s="119">
        <f t="shared" si="19"/>
        <v>1</v>
      </c>
      <c r="I24" s="35">
        <f t="shared" si="27"/>
        <v>0</v>
      </c>
      <c r="J24" s="36"/>
      <c r="K24" s="38" t="str">
        <f t="shared" si="28"/>
        <v/>
      </c>
      <c r="L24" s="54"/>
      <c r="M24" s="151">
        <f t="shared" si="29"/>
        <v>0</v>
      </c>
      <c r="N24" s="34">
        <f t="shared" si="23"/>
        <v>1</v>
      </c>
      <c r="O24" s="43">
        <f t="shared" si="30"/>
        <v>0</v>
      </c>
      <c r="P24" s="36"/>
      <c r="Q24" s="38" t="str">
        <f t="shared" si="31"/>
        <v/>
      </c>
      <c r="R24" s="58"/>
    </row>
    <row r="25" spans="1:18" x14ac:dyDescent="0.25">
      <c r="A25" s="228">
        <v>23</v>
      </c>
      <c r="B25" s="143"/>
      <c r="C25" s="146"/>
      <c r="D25" s="145"/>
      <c r="E25" s="144"/>
      <c r="F25" s="525"/>
      <c r="G25" s="76">
        <f t="shared" si="26"/>
        <v>0</v>
      </c>
      <c r="H25" s="119">
        <f t="shared" si="19"/>
        <v>1</v>
      </c>
      <c r="I25" s="35">
        <f t="shared" si="27"/>
        <v>0</v>
      </c>
      <c r="J25" s="36"/>
      <c r="K25" s="38" t="str">
        <f t="shared" si="28"/>
        <v/>
      </c>
      <c r="L25" s="54"/>
      <c r="M25" s="151">
        <f t="shared" si="29"/>
        <v>0</v>
      </c>
      <c r="N25" s="34">
        <f t="shared" si="23"/>
        <v>1</v>
      </c>
      <c r="O25" s="43">
        <f t="shared" si="30"/>
        <v>0</v>
      </c>
      <c r="P25" s="36"/>
      <c r="Q25" s="38" t="str">
        <f t="shared" si="31"/>
        <v/>
      </c>
      <c r="R25" s="58"/>
    </row>
    <row r="26" spans="1:18" x14ac:dyDescent="0.25">
      <c r="A26" s="228">
        <v>24</v>
      </c>
      <c r="B26" s="143"/>
      <c r="C26" s="146"/>
      <c r="D26" s="145"/>
      <c r="E26" s="144"/>
      <c r="F26" s="525"/>
      <c r="G26" s="76">
        <f t="shared" si="26"/>
        <v>0</v>
      </c>
      <c r="H26" s="119">
        <f t="shared" si="19"/>
        <v>1</v>
      </c>
      <c r="I26" s="35">
        <f t="shared" si="27"/>
        <v>0</v>
      </c>
      <c r="J26" s="36"/>
      <c r="K26" s="38" t="str">
        <f t="shared" si="28"/>
        <v/>
      </c>
      <c r="L26" s="54"/>
      <c r="M26" s="151">
        <f t="shared" si="29"/>
        <v>0</v>
      </c>
      <c r="N26" s="34">
        <f t="shared" si="23"/>
        <v>1</v>
      </c>
      <c r="O26" s="43">
        <f t="shared" si="30"/>
        <v>0</v>
      </c>
      <c r="P26" s="36"/>
      <c r="Q26" s="38" t="str">
        <f t="shared" si="31"/>
        <v/>
      </c>
      <c r="R26" s="58"/>
    </row>
    <row r="27" spans="1:18" x14ac:dyDescent="0.25">
      <c r="A27" s="228">
        <v>25</v>
      </c>
      <c r="B27" s="143"/>
      <c r="C27" s="146"/>
      <c r="D27" s="145"/>
      <c r="E27" s="144"/>
      <c r="F27" s="525"/>
      <c r="G27" s="76">
        <f t="shared" si="26"/>
        <v>0</v>
      </c>
      <c r="H27" s="119">
        <f t="shared" si="19"/>
        <v>1</v>
      </c>
      <c r="I27" s="35">
        <f t="shared" si="27"/>
        <v>0</v>
      </c>
      <c r="J27" s="36"/>
      <c r="K27" s="38" t="str">
        <f t="shared" si="28"/>
        <v/>
      </c>
      <c r="L27" s="54"/>
      <c r="M27" s="151">
        <f t="shared" si="29"/>
        <v>0</v>
      </c>
      <c r="N27" s="34">
        <f t="shared" si="23"/>
        <v>1</v>
      </c>
      <c r="O27" s="43">
        <f t="shared" si="30"/>
        <v>0</v>
      </c>
      <c r="P27" s="36"/>
      <c r="Q27" s="38" t="str">
        <f t="shared" si="31"/>
        <v/>
      </c>
      <c r="R27" s="58"/>
    </row>
    <row r="28" spans="1:18" x14ac:dyDescent="0.25">
      <c r="A28" s="228">
        <v>26</v>
      </c>
      <c r="B28" s="143"/>
      <c r="C28" s="146"/>
      <c r="D28" s="145"/>
      <c r="E28" s="144"/>
      <c r="F28" s="525"/>
      <c r="G28" s="76">
        <f t="shared" si="26"/>
        <v>0</v>
      </c>
      <c r="H28" s="119">
        <f t="shared" si="19"/>
        <v>1</v>
      </c>
      <c r="I28" s="35">
        <f t="shared" si="27"/>
        <v>0</v>
      </c>
      <c r="J28" s="36"/>
      <c r="K28" s="38" t="str">
        <f t="shared" si="28"/>
        <v/>
      </c>
      <c r="L28" s="54"/>
      <c r="M28" s="151">
        <f t="shared" si="29"/>
        <v>0</v>
      </c>
      <c r="N28" s="34">
        <f t="shared" si="23"/>
        <v>1</v>
      </c>
      <c r="O28" s="43">
        <f t="shared" si="30"/>
        <v>0</v>
      </c>
      <c r="P28" s="36"/>
      <c r="Q28" s="38" t="str">
        <f t="shared" si="31"/>
        <v/>
      </c>
      <c r="R28" s="58"/>
    </row>
    <row r="29" spans="1:18" x14ac:dyDescent="0.25">
      <c r="A29" s="228">
        <v>27</v>
      </c>
      <c r="B29" s="143"/>
      <c r="C29" s="146"/>
      <c r="D29" s="145"/>
      <c r="E29" s="144"/>
      <c r="F29" s="525"/>
      <c r="G29" s="76">
        <f t="shared" si="26"/>
        <v>0</v>
      </c>
      <c r="H29" s="119">
        <f t="shared" si="19"/>
        <v>1</v>
      </c>
      <c r="I29" s="35">
        <f t="shared" si="27"/>
        <v>0</v>
      </c>
      <c r="J29" s="36"/>
      <c r="K29" s="38" t="str">
        <f t="shared" si="28"/>
        <v/>
      </c>
      <c r="L29" s="54"/>
      <c r="M29" s="151">
        <f t="shared" si="29"/>
        <v>0</v>
      </c>
      <c r="N29" s="34">
        <f t="shared" si="23"/>
        <v>1</v>
      </c>
      <c r="O29" s="43">
        <f t="shared" si="30"/>
        <v>0</v>
      </c>
      <c r="P29" s="36"/>
      <c r="Q29" s="38" t="str">
        <f t="shared" si="31"/>
        <v/>
      </c>
      <c r="R29" s="58"/>
    </row>
    <row r="30" spans="1:18" x14ac:dyDescent="0.25">
      <c r="A30" s="228">
        <v>28</v>
      </c>
      <c r="B30" s="143"/>
      <c r="C30" s="146"/>
      <c r="D30" s="145"/>
      <c r="E30" s="144"/>
      <c r="F30" s="525"/>
      <c r="G30" s="76">
        <f t="shared" si="26"/>
        <v>0</v>
      </c>
      <c r="H30" s="119">
        <f t="shared" si="19"/>
        <v>1</v>
      </c>
      <c r="I30" s="35">
        <f t="shared" si="27"/>
        <v>0</v>
      </c>
      <c r="J30" s="36"/>
      <c r="K30" s="38" t="str">
        <f t="shared" si="28"/>
        <v/>
      </c>
      <c r="L30" s="54"/>
      <c r="M30" s="151">
        <f t="shared" si="29"/>
        <v>0</v>
      </c>
      <c r="N30" s="34">
        <f t="shared" si="23"/>
        <v>1</v>
      </c>
      <c r="O30" s="43">
        <f t="shared" si="30"/>
        <v>0</v>
      </c>
      <c r="P30" s="36"/>
      <c r="Q30" s="38" t="str">
        <f t="shared" si="31"/>
        <v/>
      </c>
      <c r="R30" s="58"/>
    </row>
    <row r="31" spans="1:18" x14ac:dyDescent="0.25">
      <c r="A31" s="228">
        <v>29</v>
      </c>
      <c r="B31" s="143"/>
      <c r="C31" s="146"/>
      <c r="D31" s="145"/>
      <c r="E31" s="144"/>
      <c r="F31" s="525"/>
      <c r="G31" s="76">
        <f t="shared" si="26"/>
        <v>0</v>
      </c>
      <c r="H31" s="119">
        <f t="shared" si="19"/>
        <v>1</v>
      </c>
      <c r="I31" s="35">
        <f t="shared" si="27"/>
        <v>0</v>
      </c>
      <c r="J31" s="36"/>
      <c r="K31" s="38" t="str">
        <f t="shared" si="28"/>
        <v/>
      </c>
      <c r="L31" s="54"/>
      <c r="M31" s="151">
        <f t="shared" si="29"/>
        <v>0</v>
      </c>
      <c r="N31" s="34">
        <f t="shared" si="23"/>
        <v>1</v>
      </c>
      <c r="O31" s="43">
        <f t="shared" si="30"/>
        <v>0</v>
      </c>
      <c r="P31" s="36"/>
      <c r="Q31" s="38" t="str">
        <f t="shared" si="31"/>
        <v/>
      </c>
      <c r="R31" s="58"/>
    </row>
    <row r="32" spans="1:18" x14ac:dyDescent="0.25">
      <c r="A32" s="228">
        <v>30</v>
      </c>
      <c r="B32" s="143"/>
      <c r="C32" s="146"/>
      <c r="D32" s="145"/>
      <c r="E32" s="144"/>
      <c r="F32" s="525"/>
      <c r="G32" s="76">
        <f t="shared" si="26"/>
        <v>0</v>
      </c>
      <c r="H32" s="119">
        <f t="shared" si="19"/>
        <v>1</v>
      </c>
      <c r="I32" s="35">
        <f t="shared" si="27"/>
        <v>0</v>
      </c>
      <c r="J32" s="36"/>
      <c r="K32" s="38" t="str">
        <f t="shared" si="28"/>
        <v/>
      </c>
      <c r="L32" s="54"/>
      <c r="M32" s="151">
        <f t="shared" si="29"/>
        <v>0</v>
      </c>
      <c r="N32" s="34">
        <f t="shared" si="23"/>
        <v>1</v>
      </c>
      <c r="O32" s="43">
        <f t="shared" si="30"/>
        <v>0</v>
      </c>
      <c r="P32" s="36"/>
      <c r="Q32" s="38" t="str">
        <f t="shared" si="31"/>
        <v/>
      </c>
      <c r="R32" s="58"/>
    </row>
    <row r="33" spans="1:18" x14ac:dyDescent="0.25">
      <c r="A33" s="228">
        <v>31</v>
      </c>
      <c r="B33" s="143"/>
      <c r="C33" s="146"/>
      <c r="D33" s="145"/>
      <c r="E33" s="144"/>
      <c r="F33" s="525"/>
      <c r="G33" s="76">
        <f t="shared" si="26"/>
        <v>0</v>
      </c>
      <c r="H33" s="119">
        <f t="shared" si="19"/>
        <v>1</v>
      </c>
      <c r="I33" s="35">
        <f t="shared" si="27"/>
        <v>0</v>
      </c>
      <c r="J33" s="36"/>
      <c r="K33" s="38" t="str">
        <f t="shared" si="28"/>
        <v/>
      </c>
      <c r="L33" s="54"/>
      <c r="M33" s="151">
        <f t="shared" si="29"/>
        <v>0</v>
      </c>
      <c r="N33" s="34">
        <f t="shared" si="23"/>
        <v>1</v>
      </c>
      <c r="O33" s="43">
        <f t="shared" si="30"/>
        <v>0</v>
      </c>
      <c r="P33" s="36"/>
      <c r="Q33" s="38" t="str">
        <f t="shared" si="31"/>
        <v/>
      </c>
      <c r="R33" s="58"/>
    </row>
    <row r="34" spans="1:18" x14ac:dyDescent="0.25">
      <c r="A34" s="228">
        <v>32</v>
      </c>
      <c r="B34" s="143"/>
      <c r="C34" s="146"/>
      <c r="D34" s="145"/>
      <c r="E34" s="144"/>
      <c r="F34" s="525"/>
      <c r="G34" s="76">
        <f t="shared" si="26"/>
        <v>0</v>
      </c>
      <c r="H34" s="119">
        <f t="shared" si="19"/>
        <v>1</v>
      </c>
      <c r="I34" s="35">
        <f t="shared" si="27"/>
        <v>0</v>
      </c>
      <c r="J34" s="36"/>
      <c r="K34" s="38" t="str">
        <f t="shared" si="28"/>
        <v/>
      </c>
      <c r="L34" s="54"/>
      <c r="M34" s="151">
        <f t="shared" si="29"/>
        <v>0</v>
      </c>
      <c r="N34" s="34">
        <f t="shared" si="23"/>
        <v>1</v>
      </c>
      <c r="O34" s="43">
        <f t="shared" si="30"/>
        <v>0</v>
      </c>
      <c r="P34" s="36"/>
      <c r="Q34" s="38" t="str">
        <f t="shared" si="31"/>
        <v/>
      </c>
      <c r="R34" s="58"/>
    </row>
    <row r="35" spans="1:18" x14ac:dyDescent="0.25">
      <c r="A35" s="228">
        <v>33</v>
      </c>
      <c r="B35" s="143"/>
      <c r="C35" s="146"/>
      <c r="D35" s="145"/>
      <c r="E35" s="144"/>
      <c r="F35" s="525"/>
      <c r="G35" s="76">
        <f t="shared" si="26"/>
        <v>0</v>
      </c>
      <c r="H35" s="119">
        <f t="shared" si="19"/>
        <v>1</v>
      </c>
      <c r="I35" s="35">
        <f t="shared" si="27"/>
        <v>0</v>
      </c>
      <c r="J35" s="36"/>
      <c r="K35" s="38" t="str">
        <f t="shared" si="28"/>
        <v/>
      </c>
      <c r="L35" s="54"/>
      <c r="M35" s="151">
        <f t="shared" si="29"/>
        <v>0</v>
      </c>
      <c r="N35" s="34">
        <f t="shared" si="23"/>
        <v>1</v>
      </c>
      <c r="O35" s="43">
        <f t="shared" si="30"/>
        <v>0</v>
      </c>
      <c r="P35" s="36"/>
      <c r="Q35" s="38" t="str">
        <f t="shared" si="31"/>
        <v/>
      </c>
      <c r="R35" s="58"/>
    </row>
    <row r="36" spans="1:18" x14ac:dyDescent="0.25">
      <c r="A36" s="228">
        <v>34</v>
      </c>
      <c r="B36" s="143"/>
      <c r="C36" s="146"/>
      <c r="D36" s="145"/>
      <c r="E36" s="144"/>
      <c r="F36" s="525"/>
      <c r="G36" s="76">
        <f t="shared" si="26"/>
        <v>0</v>
      </c>
      <c r="H36" s="119">
        <f t="shared" si="19"/>
        <v>1</v>
      </c>
      <c r="I36" s="35">
        <f t="shared" si="27"/>
        <v>0</v>
      </c>
      <c r="J36" s="36"/>
      <c r="K36" s="38" t="str">
        <f t="shared" si="28"/>
        <v/>
      </c>
      <c r="L36" s="54"/>
      <c r="M36" s="151">
        <f t="shared" si="29"/>
        <v>0</v>
      </c>
      <c r="N36" s="34">
        <f t="shared" si="23"/>
        <v>1</v>
      </c>
      <c r="O36" s="43">
        <f t="shared" si="30"/>
        <v>0</v>
      </c>
      <c r="P36" s="36"/>
      <c r="Q36" s="38" t="str">
        <f t="shared" si="31"/>
        <v/>
      </c>
      <c r="R36" s="58"/>
    </row>
    <row r="37" spans="1:18" x14ac:dyDescent="0.25">
      <c r="A37" s="228">
        <v>35</v>
      </c>
      <c r="B37" s="143"/>
      <c r="C37" s="146"/>
      <c r="D37" s="145"/>
      <c r="E37" s="144"/>
      <c r="F37" s="525"/>
      <c r="G37" s="76">
        <f t="shared" si="26"/>
        <v>0</v>
      </c>
      <c r="H37" s="119">
        <f t="shared" si="19"/>
        <v>1</v>
      </c>
      <c r="I37" s="35">
        <f t="shared" si="27"/>
        <v>0</v>
      </c>
      <c r="J37" s="36"/>
      <c r="K37" s="38" t="str">
        <f t="shared" si="28"/>
        <v/>
      </c>
      <c r="L37" s="54"/>
      <c r="M37" s="151">
        <f t="shared" si="29"/>
        <v>0</v>
      </c>
      <c r="N37" s="34">
        <f t="shared" si="23"/>
        <v>1</v>
      </c>
      <c r="O37" s="43">
        <f t="shared" si="30"/>
        <v>0</v>
      </c>
      <c r="P37" s="36"/>
      <c r="Q37" s="38" t="str">
        <f t="shared" si="31"/>
        <v/>
      </c>
      <c r="R37" s="58"/>
    </row>
    <row r="38" spans="1:18" x14ac:dyDescent="0.25">
      <c r="A38" s="228">
        <v>36</v>
      </c>
      <c r="B38" s="143"/>
      <c r="C38" s="146"/>
      <c r="D38" s="145"/>
      <c r="E38" s="144"/>
      <c r="F38" s="525"/>
      <c r="G38" s="76">
        <f t="shared" si="26"/>
        <v>0</v>
      </c>
      <c r="H38" s="119">
        <f t="shared" si="19"/>
        <v>1</v>
      </c>
      <c r="I38" s="35">
        <f t="shared" si="27"/>
        <v>0</v>
      </c>
      <c r="J38" s="36"/>
      <c r="K38" s="38" t="str">
        <f t="shared" si="28"/>
        <v/>
      </c>
      <c r="L38" s="54"/>
      <c r="M38" s="151">
        <f t="shared" si="29"/>
        <v>0</v>
      </c>
      <c r="N38" s="34">
        <f t="shared" si="23"/>
        <v>1</v>
      </c>
      <c r="O38" s="43">
        <f t="shared" si="30"/>
        <v>0</v>
      </c>
      <c r="P38" s="36"/>
      <c r="Q38" s="38" t="str">
        <f t="shared" si="31"/>
        <v/>
      </c>
      <c r="R38" s="58"/>
    </row>
    <row r="39" spans="1:18" x14ac:dyDescent="0.25">
      <c r="A39" s="228">
        <v>37</v>
      </c>
      <c r="B39" s="143"/>
      <c r="C39" s="146"/>
      <c r="D39" s="145"/>
      <c r="E39" s="144"/>
      <c r="F39" s="525"/>
      <c r="G39" s="76">
        <f t="shared" si="26"/>
        <v>0</v>
      </c>
      <c r="H39" s="119">
        <f t="shared" si="19"/>
        <v>1</v>
      </c>
      <c r="I39" s="35">
        <f t="shared" si="27"/>
        <v>0</v>
      </c>
      <c r="J39" s="36"/>
      <c r="K39" s="38" t="str">
        <f t="shared" si="28"/>
        <v/>
      </c>
      <c r="L39" s="54"/>
      <c r="M39" s="151">
        <f t="shared" si="29"/>
        <v>0</v>
      </c>
      <c r="N39" s="34">
        <f t="shared" si="23"/>
        <v>1</v>
      </c>
      <c r="O39" s="43">
        <f t="shared" si="30"/>
        <v>0</v>
      </c>
      <c r="P39" s="36"/>
      <c r="Q39" s="38" t="str">
        <f t="shared" si="31"/>
        <v/>
      </c>
      <c r="R39" s="58"/>
    </row>
    <row r="40" spans="1:18" x14ac:dyDescent="0.25">
      <c r="A40" s="228">
        <v>38</v>
      </c>
      <c r="B40" s="143"/>
      <c r="C40" s="146"/>
      <c r="D40" s="145"/>
      <c r="E40" s="144"/>
      <c r="F40" s="525"/>
      <c r="G40" s="76">
        <f t="shared" si="26"/>
        <v>0</v>
      </c>
      <c r="H40" s="119">
        <f t="shared" si="19"/>
        <v>1</v>
      </c>
      <c r="I40" s="35">
        <f t="shared" si="27"/>
        <v>0</v>
      </c>
      <c r="J40" s="36"/>
      <c r="K40" s="38" t="str">
        <f t="shared" si="28"/>
        <v/>
      </c>
      <c r="L40" s="54"/>
      <c r="M40" s="151">
        <f t="shared" si="29"/>
        <v>0</v>
      </c>
      <c r="N40" s="34">
        <f t="shared" si="23"/>
        <v>1</v>
      </c>
      <c r="O40" s="43">
        <f t="shared" si="30"/>
        <v>0</v>
      </c>
      <c r="P40" s="36"/>
      <c r="Q40" s="38" t="str">
        <f t="shared" si="31"/>
        <v/>
      </c>
      <c r="R40" s="58"/>
    </row>
    <row r="41" spans="1:18" x14ac:dyDescent="0.25">
      <c r="A41" s="228">
        <v>39</v>
      </c>
      <c r="B41" s="143"/>
      <c r="C41" s="146"/>
      <c r="D41" s="145"/>
      <c r="E41" s="144"/>
      <c r="F41" s="525"/>
      <c r="G41" s="76">
        <f t="shared" si="26"/>
        <v>0</v>
      </c>
      <c r="H41" s="119">
        <f t="shared" si="19"/>
        <v>1</v>
      </c>
      <c r="I41" s="35">
        <f t="shared" si="27"/>
        <v>0</v>
      </c>
      <c r="J41" s="36"/>
      <c r="K41" s="38" t="str">
        <f t="shared" si="28"/>
        <v/>
      </c>
      <c r="L41" s="54"/>
      <c r="M41" s="151">
        <f t="shared" si="29"/>
        <v>0</v>
      </c>
      <c r="N41" s="34">
        <f t="shared" si="23"/>
        <v>1</v>
      </c>
      <c r="O41" s="43">
        <f t="shared" si="30"/>
        <v>0</v>
      </c>
      <c r="P41" s="36"/>
      <c r="Q41" s="38" t="str">
        <f t="shared" si="31"/>
        <v/>
      </c>
      <c r="R41" s="58"/>
    </row>
    <row r="42" spans="1:18" x14ac:dyDescent="0.25">
      <c r="A42" s="228">
        <v>40</v>
      </c>
      <c r="B42" s="143"/>
      <c r="C42" s="146"/>
      <c r="D42" s="145"/>
      <c r="E42" s="144"/>
      <c r="F42" s="525"/>
      <c r="G42" s="76">
        <f t="shared" si="26"/>
        <v>0</v>
      </c>
      <c r="H42" s="119">
        <f t="shared" si="19"/>
        <v>1</v>
      </c>
      <c r="I42" s="35">
        <f t="shared" si="27"/>
        <v>0</v>
      </c>
      <c r="J42" s="36"/>
      <c r="K42" s="38" t="str">
        <f t="shared" si="28"/>
        <v/>
      </c>
      <c r="L42" s="54"/>
      <c r="M42" s="151">
        <f t="shared" si="29"/>
        <v>0</v>
      </c>
      <c r="N42" s="34">
        <f t="shared" si="23"/>
        <v>1</v>
      </c>
      <c r="O42" s="43">
        <f t="shared" si="30"/>
        <v>0</v>
      </c>
      <c r="P42" s="36"/>
      <c r="Q42" s="38" t="str">
        <f t="shared" si="31"/>
        <v/>
      </c>
      <c r="R42" s="58"/>
    </row>
    <row r="43" spans="1:18" ht="13.8" thickBot="1" x14ac:dyDescent="0.3">
      <c r="A43" s="238"/>
      <c r="B43" s="239" t="s">
        <v>4</v>
      </c>
      <c r="C43" s="240"/>
      <c r="D43" s="240"/>
      <c r="E43" s="240">
        <f>SUM(E3:E42)</f>
        <v>0</v>
      </c>
      <c r="F43" s="526"/>
      <c r="G43" s="77"/>
      <c r="H43" s="39"/>
      <c r="I43" s="39">
        <f>SUM(I3:I42)</f>
        <v>0</v>
      </c>
      <c r="J43" s="40"/>
      <c r="K43" s="41"/>
      <c r="L43" s="55"/>
      <c r="M43" s="45"/>
      <c r="N43" s="44"/>
      <c r="O43" s="44">
        <f>SUM(O3:O42)</f>
        <v>0</v>
      </c>
      <c r="P43" s="46"/>
      <c r="Q43" s="47"/>
      <c r="R43" s="59"/>
    </row>
    <row r="56" spans="1:21" s="7" customFormat="1" ht="12.75" customHeight="1" x14ac:dyDescent="0.25">
      <c r="A56" s="643" t="s">
        <v>84</v>
      </c>
      <c r="B56" s="643"/>
      <c r="C56"/>
      <c r="D56"/>
      <c r="E56"/>
      <c r="F56"/>
      <c r="G56" s="1"/>
      <c r="H56" s="1"/>
      <c r="I56" s="1"/>
      <c r="J56" s="1"/>
      <c r="K56" s="1"/>
      <c r="L56" s="1"/>
      <c r="M56" s="140" t="s">
        <v>82</v>
      </c>
      <c r="N56" s="1"/>
      <c r="O56" s="1"/>
      <c r="P56" s="1"/>
      <c r="Q56" s="1"/>
      <c r="R56" s="1"/>
      <c r="S56" s="643" t="s">
        <v>82</v>
      </c>
      <c r="T56" s="643"/>
      <c r="U56" s="1"/>
    </row>
    <row r="57" spans="1:21" s="7" customFormat="1" ht="25.5" customHeight="1" x14ac:dyDescent="0.25">
      <c r="A57" s="28" t="s">
        <v>43</v>
      </c>
      <c r="B57" s="19" t="s">
        <v>8</v>
      </c>
      <c r="C57"/>
      <c r="D57"/>
      <c r="E57"/>
      <c r="F57"/>
      <c r="G57" s="1"/>
      <c r="H57" s="1"/>
      <c r="I57" s="1"/>
      <c r="J57" s="1"/>
      <c r="K57" s="1"/>
      <c r="L57" s="1"/>
      <c r="M57" s="18" t="s">
        <v>55</v>
      </c>
      <c r="N57" s="16"/>
      <c r="O57" s="1"/>
      <c r="P57" s="1"/>
      <c r="Q57" s="1"/>
      <c r="R57" s="1"/>
      <c r="S57" s="18" t="s">
        <v>55</v>
      </c>
      <c r="T57" s="19" t="s">
        <v>56</v>
      </c>
      <c r="U57" s="1"/>
    </row>
    <row r="58" spans="1:21" s="7" customFormat="1" ht="27" customHeight="1" x14ac:dyDescent="0.25">
      <c r="A58" s="20">
        <v>1</v>
      </c>
      <c r="B58" s="21" t="s">
        <v>44</v>
      </c>
      <c r="C58"/>
      <c r="D58"/>
      <c r="E58"/>
      <c r="F58"/>
      <c r="G58" s="1"/>
      <c r="H58" s="1"/>
      <c r="I58" s="1"/>
      <c r="J58" s="1"/>
      <c r="K58" s="1"/>
      <c r="L58" s="1"/>
      <c r="M58" s="20">
        <v>1</v>
      </c>
      <c r="N58" s="16"/>
      <c r="O58" s="1"/>
      <c r="P58" s="1"/>
      <c r="Q58" s="1"/>
      <c r="R58" s="1"/>
      <c r="S58" s="20">
        <v>1</v>
      </c>
      <c r="T58" s="29" t="s">
        <v>53</v>
      </c>
      <c r="U58" s="1"/>
    </row>
    <row r="59" spans="1:21" s="7" customFormat="1" ht="27" customHeight="1" x14ac:dyDescent="0.25">
      <c r="A59" s="20">
        <v>2</v>
      </c>
      <c r="B59" s="20" t="s">
        <v>45</v>
      </c>
      <c r="C59"/>
      <c r="D59"/>
      <c r="E59"/>
      <c r="F59"/>
      <c r="G59" s="1"/>
      <c r="H59" s="1"/>
      <c r="I59" s="1"/>
      <c r="J59" s="1"/>
      <c r="K59" s="1"/>
      <c r="L59" s="1"/>
      <c r="M59" s="20">
        <v>2</v>
      </c>
      <c r="N59" s="16"/>
      <c r="O59" s="1"/>
      <c r="P59" s="1"/>
      <c r="Q59" s="1"/>
      <c r="R59" s="1"/>
      <c r="S59" s="20">
        <v>2</v>
      </c>
      <c r="T59" s="29" t="s">
        <v>52</v>
      </c>
      <c r="U59" s="1"/>
    </row>
    <row r="60" spans="1:21" s="7" customFormat="1" ht="27" customHeight="1" x14ac:dyDescent="0.25">
      <c r="A60" s="20">
        <v>3</v>
      </c>
      <c r="B60" s="21" t="s">
        <v>46</v>
      </c>
      <c r="C60"/>
      <c r="D60"/>
      <c r="E60"/>
      <c r="F60"/>
      <c r="G60" s="1"/>
      <c r="H60" s="1"/>
      <c r="I60" s="1"/>
      <c r="J60" s="1"/>
      <c r="K60" s="1"/>
      <c r="L60" s="1"/>
      <c r="M60" s="20">
        <v>3</v>
      </c>
      <c r="N60" s="16"/>
      <c r="O60" s="1"/>
      <c r="P60" s="1"/>
      <c r="Q60" s="1"/>
      <c r="R60" s="1"/>
      <c r="S60" s="20">
        <v>3</v>
      </c>
      <c r="T60" s="29" t="s">
        <v>51</v>
      </c>
      <c r="U60" s="1"/>
    </row>
    <row r="61" spans="1:21" s="7" customFormat="1" ht="27" customHeight="1" x14ac:dyDescent="0.25">
      <c r="A61" s="20">
        <v>4</v>
      </c>
      <c r="B61" s="21" t="s">
        <v>47</v>
      </c>
      <c r="C61"/>
      <c r="D61"/>
      <c r="E61"/>
      <c r="F61"/>
      <c r="G61" s="1"/>
      <c r="H61" s="1"/>
      <c r="I61" s="1"/>
      <c r="J61" s="1"/>
      <c r="K61" s="1"/>
      <c r="L61" s="1"/>
      <c r="M61" s="20">
        <v>4</v>
      </c>
      <c r="N61" s="16"/>
      <c r="O61" s="1"/>
      <c r="P61" s="1"/>
      <c r="Q61" s="1"/>
      <c r="R61" s="1"/>
      <c r="S61" s="20">
        <v>4</v>
      </c>
      <c r="T61" s="29" t="s">
        <v>54</v>
      </c>
      <c r="U61" s="1"/>
    </row>
    <row r="62" spans="1:21" s="7" customFormat="1" ht="27" customHeight="1" x14ac:dyDescent="0.25">
      <c r="C62"/>
      <c r="D62"/>
      <c r="E62"/>
      <c r="F62"/>
      <c r="G62" s="1"/>
      <c r="H62" s="1"/>
      <c r="I62" s="1"/>
      <c r="J62" s="1"/>
      <c r="K62" s="1"/>
      <c r="L62" s="1"/>
      <c r="M62" s="20">
        <v>5</v>
      </c>
      <c r="N62" s="16"/>
      <c r="O62" s="1"/>
      <c r="P62" s="1"/>
      <c r="Q62" s="1"/>
      <c r="R62" s="1"/>
      <c r="S62" s="20">
        <v>5</v>
      </c>
      <c r="T62" s="29" t="s">
        <v>86</v>
      </c>
      <c r="U62" s="1"/>
    </row>
    <row r="63" spans="1:21" s="7" customFormat="1" x14ac:dyDescent="0.25">
      <c r="C63"/>
      <c r="D63"/>
      <c r="E63"/>
      <c r="F63"/>
      <c r="G63" s="1"/>
      <c r="H63" s="1"/>
      <c r="I63" s="1"/>
      <c r="J63" s="1"/>
      <c r="K63" s="1"/>
      <c r="L63" s="1"/>
      <c r="M63" s="20">
        <v>6</v>
      </c>
      <c r="N63" s="16"/>
      <c r="O63" s="1"/>
      <c r="P63" s="1"/>
      <c r="Q63" s="1"/>
      <c r="R63" s="1"/>
      <c r="S63" s="20">
        <v>6</v>
      </c>
      <c r="T63" s="29" t="s">
        <v>15</v>
      </c>
      <c r="U63" s="1"/>
    </row>
    <row r="64" spans="1:21" s="7" customFormat="1" x14ac:dyDescent="0.25">
      <c r="C64"/>
      <c r="D64"/>
      <c r="E64"/>
      <c r="F64"/>
    </row>
    <row r="65" spans="1:6" s="7" customFormat="1" x14ac:dyDescent="0.25">
      <c r="C65"/>
      <c r="D65"/>
      <c r="E65"/>
      <c r="F65"/>
    </row>
    <row r="66" spans="1:6" s="7" customFormat="1" x14ac:dyDescent="0.25">
      <c r="C66"/>
      <c r="D66"/>
      <c r="E66"/>
      <c r="F66"/>
    </row>
    <row r="67" spans="1:6" s="184" customFormat="1" x14ac:dyDescent="0.25">
      <c r="C67"/>
      <c r="D67"/>
      <c r="E67"/>
      <c r="F67"/>
    </row>
    <row r="68" spans="1:6" s="184" customFormat="1" hidden="1" x14ac:dyDescent="0.25">
      <c r="A68" s="179">
        <f>+'ראשי-פרטים כלליים וריכוז הוצאות'!$C$108</f>
        <v>4</v>
      </c>
      <c r="C68"/>
      <c r="D68"/>
      <c r="E68"/>
      <c r="F68"/>
    </row>
    <row r="69" spans="1:6" s="184" customFormat="1" hidden="1" x14ac:dyDescent="0.25">
      <c r="A69" s="184">
        <f>INDEX('ראשי-פרטים כלליים וריכוז הוצאות'!$N$108:$N$159,A68)</f>
        <v>0</v>
      </c>
      <c r="C69"/>
      <c r="D69"/>
      <c r="E69"/>
      <c r="F69"/>
    </row>
    <row r="70" spans="1:6" hidden="1" x14ac:dyDescent="0.25"/>
    <row r="71" spans="1:6" hidden="1" x14ac:dyDescent="0.25"/>
  </sheetData>
  <sheetProtection algorithmName="SHA-512" hashValue="GLEexorpwgRGxUQenKNvRfdpLiBWg5mzHITkHfUeVCuu/Utr9s7YLARQvWv3Qb8NA5SQ3HKa8ctsOrwTBpXpsA==" saltValue="ZvATnTI1erFIsFz3uZAN5Q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M3:M42">
    <cfRule type="cellIs" dxfId="28" priority="4" stopIfTrue="1" operator="notEqual">
      <formula>G3</formula>
    </cfRule>
  </conditionalFormatting>
  <conditionalFormatting sqref="I3:I42">
    <cfRule type="cellIs" dxfId="27" priority="5" stopIfTrue="1" operator="notEqual">
      <formula>E3</formula>
    </cfRule>
  </conditionalFormatting>
  <conditionalFormatting sqref="N3:N42 H3:H42">
    <cfRule type="cellIs" dxfId="26" priority="6" stopIfTrue="1" operator="notEqual">
      <formula>1-$K$1</formula>
    </cfRule>
  </conditionalFormatting>
  <conditionalFormatting sqref="G3:G42">
    <cfRule type="cellIs" dxfId="25" priority="7" stopIfTrue="1" operator="notEqual">
      <formula>#REF!</formula>
    </cfRule>
  </conditionalFormatting>
  <conditionalFormatting sqref="A2:XFD1048576">
    <cfRule type="expression" dxfId="24" priority="3" stopIfTrue="1">
      <formula>OR($A$69=0)</formula>
    </cfRule>
  </conditionalFormatting>
  <conditionalFormatting sqref="D1:R1">
    <cfRule type="expression" dxfId="23" priority="2">
      <formula>OR($A$69=0)</formula>
    </cfRule>
  </conditionalFormatting>
  <conditionalFormatting sqref="A1:C1">
    <cfRule type="expression" dxfId="22" priority="1">
      <formula>$A$69=0</formula>
    </cfRule>
  </conditionalFormatting>
  <dataValidations count="3"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700-000000000000}">
      <formula1>G3*H3</formula1>
      <formula2>G3*H3</formula2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700-000001000000}">
      <formula1>$B$58:$B$61</formula1>
    </dataValidation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700-000002000000}">
      <formula1>$M$58:$M$63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A1C0DD"/>
  </sheetPr>
  <dimension ref="A1:U73"/>
  <sheetViews>
    <sheetView showGridLines="0" rightToLeft="1" tabSelected="1" workbookViewId="0">
      <pane xSplit="1" ySplit="2" topLeftCell="B39" activePane="bottomRight" state="frozen"/>
      <selection activeCell="C255" sqref="C255"/>
      <selection pane="topRight" activeCell="C255" sqref="C255"/>
      <selection pane="bottomLeft" activeCell="C255" sqref="C255"/>
      <selection pane="bottomRight" activeCell="A43" sqref="A43:F44"/>
    </sheetView>
  </sheetViews>
  <sheetFormatPr defaultRowHeight="13.2" outlineLevelCol="1" x14ac:dyDescent="0.25"/>
  <cols>
    <col min="2" max="2" width="19.44140625" customWidth="1"/>
    <col min="3" max="3" width="17.77734375" customWidth="1"/>
    <col min="4" max="4" width="11.5546875" customWidth="1"/>
    <col min="6" max="6" width="25.44140625" customWidth="1"/>
    <col min="7" max="7" width="10.44140625" hidden="1" customWidth="1" outlineLevel="1"/>
    <col min="8" max="9" width="8.77734375" hidden="1" customWidth="1" outlineLevel="1"/>
    <col min="10" max="10" width="11.44140625" hidden="1" customWidth="1" outlineLevel="1"/>
    <col min="11" max="11" width="26.5546875" hidden="1" customWidth="1" outlineLevel="1"/>
    <col min="12" max="12" width="8.5546875" collapsed="1"/>
    <col min="13" max="16" width="8.77734375" hidden="1" customWidth="1" outlineLevel="1"/>
    <col min="17" max="17" width="25" hidden="1" customWidth="1" outlineLevel="1"/>
    <col min="18" max="18" width="11.5546875" customWidth="1" collapsed="1"/>
    <col min="20" max="20" width="28.44140625" customWidth="1"/>
  </cols>
  <sheetData>
    <row r="1" spans="1:18" ht="79.349999999999994" customHeight="1" thickBot="1" x14ac:dyDescent="0.35">
      <c r="A1" s="660" t="s">
        <v>269</v>
      </c>
      <c r="B1" s="645"/>
      <c r="C1" s="645"/>
      <c r="D1" s="248"/>
      <c r="E1" s="249"/>
      <c r="F1" s="524"/>
      <c r="G1" s="648" t="s">
        <v>162</v>
      </c>
      <c r="H1" s="650"/>
      <c r="I1" s="641" t="s">
        <v>126</v>
      </c>
      <c r="J1" s="642"/>
      <c r="K1" s="117">
        <v>0</v>
      </c>
      <c r="L1" s="535" t="s">
        <v>59</v>
      </c>
      <c r="M1" s="673" t="s">
        <v>187</v>
      </c>
      <c r="N1" s="674"/>
      <c r="O1" s="675" t="s">
        <v>87</v>
      </c>
      <c r="P1" s="676"/>
      <c r="Q1" s="150">
        <v>0</v>
      </c>
      <c r="R1" s="534" t="s">
        <v>172</v>
      </c>
    </row>
    <row r="2" spans="1:18" ht="52.8" x14ac:dyDescent="0.25">
      <c r="A2" s="259" t="s">
        <v>5</v>
      </c>
      <c r="B2" s="224" t="s">
        <v>64</v>
      </c>
      <c r="C2" s="260" t="s">
        <v>65</v>
      </c>
      <c r="D2" s="224" t="s">
        <v>83</v>
      </c>
      <c r="E2" s="226" t="s">
        <v>50</v>
      </c>
      <c r="F2" s="226" t="s">
        <v>249</v>
      </c>
      <c r="G2" s="75" t="s">
        <v>57</v>
      </c>
      <c r="H2" s="305" t="s">
        <v>60</v>
      </c>
      <c r="I2" s="305" t="s">
        <v>58</v>
      </c>
      <c r="J2" s="305" t="s">
        <v>127</v>
      </c>
      <c r="K2" s="86" t="s">
        <v>18</v>
      </c>
      <c r="L2" s="156"/>
      <c r="M2" s="157" t="s">
        <v>161</v>
      </c>
      <c r="N2" s="157" t="s">
        <v>60</v>
      </c>
      <c r="O2" s="157" t="s">
        <v>85</v>
      </c>
      <c r="P2" s="157" t="s">
        <v>81</v>
      </c>
      <c r="Q2" s="157" t="s">
        <v>18</v>
      </c>
      <c r="R2" s="158"/>
    </row>
    <row r="3" spans="1:18" ht="15" customHeight="1" x14ac:dyDescent="0.25">
      <c r="A3" s="228">
        <v>1</v>
      </c>
      <c r="B3" s="143" t="s">
        <v>361</v>
      </c>
      <c r="C3" s="146" t="s">
        <v>373</v>
      </c>
      <c r="D3" s="145" t="s">
        <v>47</v>
      </c>
      <c r="E3" s="144">
        <v>60000</v>
      </c>
      <c r="F3" s="525" t="s">
        <v>299</v>
      </c>
      <c r="G3" s="76">
        <f>+E3</f>
        <v>60000</v>
      </c>
      <c r="H3" s="119">
        <f t="shared" ref="H3:H42" si="0">IF($K$1&gt;0,1-$K$1,100%)</f>
        <v>1</v>
      </c>
      <c r="I3" s="35">
        <f>G3*H3</f>
        <v>60000</v>
      </c>
      <c r="J3" s="36"/>
      <c r="K3" s="38" t="str">
        <f>IF(J3&gt;0,(VLOOKUP(J3,$S$58:$T$63,2,0)),"")</f>
        <v/>
      </c>
      <c r="L3" s="467"/>
      <c r="M3" s="151">
        <f>G3</f>
        <v>60000</v>
      </c>
      <c r="N3" s="152">
        <f t="shared" ref="N3:N42" si="1">IF($Q$1&gt;0,((1-$Q$1)*(1-$K$1)),H3)</f>
        <v>1</v>
      </c>
      <c r="O3" s="153">
        <f>M3*N3</f>
        <v>60000</v>
      </c>
      <c r="P3" s="154"/>
      <c r="Q3" s="155" t="str">
        <f>IF(P3&gt;0,(VLOOKUP(P3,$S$58:$T$63,2,0)),"")</f>
        <v/>
      </c>
      <c r="R3" s="468"/>
    </row>
    <row r="4" spans="1:18" ht="39.6" x14ac:dyDescent="0.25">
      <c r="A4" s="228">
        <v>2</v>
      </c>
      <c r="B4" s="143" t="s">
        <v>362</v>
      </c>
      <c r="C4" s="146" t="s">
        <v>363</v>
      </c>
      <c r="D4" s="145" t="s">
        <v>47</v>
      </c>
      <c r="E4" s="144">
        <v>30000</v>
      </c>
      <c r="F4" s="525" t="s">
        <v>299</v>
      </c>
      <c r="G4" s="76">
        <f t="shared" ref="G4:G42" si="2">+E4</f>
        <v>30000</v>
      </c>
      <c r="H4" s="119">
        <f t="shared" si="0"/>
        <v>1</v>
      </c>
      <c r="I4" s="35">
        <f t="shared" ref="I4:I42" si="3">G4*H4</f>
        <v>30000</v>
      </c>
      <c r="J4" s="36"/>
      <c r="K4" s="38" t="str">
        <f t="shared" ref="K4:K42" si="4">IF(J4&gt;0,(VLOOKUP(J4,$S$58:$T$63,2,0)),"")</f>
        <v/>
      </c>
      <c r="L4" s="467"/>
      <c r="M4" s="151">
        <f t="shared" ref="M4:M42" si="5">G4</f>
        <v>30000</v>
      </c>
      <c r="N4" s="34">
        <f t="shared" si="1"/>
        <v>1</v>
      </c>
      <c r="O4" s="43">
        <f t="shared" ref="O4:O42" si="6">M4*N4</f>
        <v>30000</v>
      </c>
      <c r="P4" s="36"/>
      <c r="Q4" s="38" t="str">
        <f t="shared" ref="Q4:Q42" si="7">IF(P4&gt;0,(VLOOKUP(P4,$S$58:$T$63,2,0)),"")</f>
        <v/>
      </c>
      <c r="R4" s="468"/>
    </row>
    <row r="5" spans="1:18" ht="26.4" x14ac:dyDescent="0.25">
      <c r="A5" s="228">
        <v>3</v>
      </c>
      <c r="B5" s="143" t="s">
        <v>364</v>
      </c>
      <c r="C5" s="146" t="s">
        <v>365</v>
      </c>
      <c r="D5" s="145" t="s">
        <v>47</v>
      </c>
      <c r="E5" s="144">
        <v>10000</v>
      </c>
      <c r="F5" s="525" t="s">
        <v>299</v>
      </c>
      <c r="G5" s="76">
        <f t="shared" si="2"/>
        <v>10000</v>
      </c>
      <c r="H5" s="119">
        <f t="shared" si="0"/>
        <v>1</v>
      </c>
      <c r="I5" s="35">
        <f t="shared" si="3"/>
        <v>10000</v>
      </c>
      <c r="J5" s="36"/>
      <c r="K5" s="38" t="str">
        <f t="shared" si="4"/>
        <v/>
      </c>
      <c r="L5" s="467"/>
      <c r="M5" s="151">
        <f t="shared" si="5"/>
        <v>10000</v>
      </c>
      <c r="N5" s="34">
        <f t="shared" si="1"/>
        <v>1</v>
      </c>
      <c r="O5" s="43">
        <f t="shared" si="6"/>
        <v>10000</v>
      </c>
      <c r="P5" s="36"/>
      <c r="Q5" s="38" t="str">
        <f t="shared" si="7"/>
        <v/>
      </c>
      <c r="R5" s="468"/>
    </row>
    <row r="6" spans="1:18" x14ac:dyDescent="0.25">
      <c r="A6" s="228">
        <v>4</v>
      </c>
      <c r="B6" s="143" t="s">
        <v>367</v>
      </c>
      <c r="C6" s="146" t="s">
        <v>366</v>
      </c>
      <c r="D6" s="145" t="s">
        <v>47</v>
      </c>
      <c r="E6" s="144">
        <v>10000</v>
      </c>
      <c r="F6" s="525" t="s">
        <v>299</v>
      </c>
      <c r="G6" s="76">
        <f t="shared" si="2"/>
        <v>10000</v>
      </c>
      <c r="H6" s="119">
        <f t="shared" si="0"/>
        <v>1</v>
      </c>
      <c r="I6" s="35">
        <f t="shared" si="3"/>
        <v>10000</v>
      </c>
      <c r="J6" s="36"/>
      <c r="K6" s="38" t="str">
        <f t="shared" si="4"/>
        <v/>
      </c>
      <c r="L6" s="467"/>
      <c r="M6" s="151">
        <f t="shared" si="5"/>
        <v>10000</v>
      </c>
      <c r="N6" s="34">
        <f t="shared" si="1"/>
        <v>1</v>
      </c>
      <c r="O6" s="43">
        <f t="shared" si="6"/>
        <v>10000</v>
      </c>
      <c r="P6" s="36"/>
      <c r="Q6" s="38" t="str">
        <f t="shared" si="7"/>
        <v/>
      </c>
      <c r="R6" s="468"/>
    </row>
    <row r="7" spans="1:18" x14ac:dyDescent="0.25">
      <c r="A7" s="228">
        <v>5</v>
      </c>
      <c r="B7" s="143"/>
      <c r="C7" s="146"/>
      <c r="D7" s="145"/>
      <c r="E7" s="144"/>
      <c r="F7" s="525"/>
      <c r="G7" s="76">
        <f t="shared" si="2"/>
        <v>0</v>
      </c>
      <c r="H7" s="119">
        <f t="shared" si="0"/>
        <v>1</v>
      </c>
      <c r="I7" s="35">
        <f t="shared" si="3"/>
        <v>0</v>
      </c>
      <c r="J7" s="36"/>
      <c r="K7" s="38" t="str">
        <f t="shared" si="4"/>
        <v/>
      </c>
      <c r="L7" s="467"/>
      <c r="M7" s="151">
        <f t="shared" si="5"/>
        <v>0</v>
      </c>
      <c r="N7" s="34">
        <f t="shared" si="1"/>
        <v>1</v>
      </c>
      <c r="O7" s="43">
        <f t="shared" si="6"/>
        <v>0</v>
      </c>
      <c r="P7" s="36"/>
      <c r="Q7" s="38" t="str">
        <f t="shared" si="7"/>
        <v/>
      </c>
      <c r="R7" s="468"/>
    </row>
    <row r="8" spans="1:18" x14ac:dyDescent="0.25">
      <c r="A8" s="228">
        <v>6</v>
      </c>
      <c r="B8" s="143"/>
      <c r="C8" s="146"/>
      <c r="D8" s="145"/>
      <c r="E8" s="144"/>
      <c r="F8" s="525"/>
      <c r="G8" s="76">
        <f t="shared" si="2"/>
        <v>0</v>
      </c>
      <c r="H8" s="119">
        <f t="shared" si="0"/>
        <v>1</v>
      </c>
      <c r="I8" s="35">
        <f t="shared" si="3"/>
        <v>0</v>
      </c>
      <c r="J8" s="36"/>
      <c r="K8" s="38" t="str">
        <f t="shared" si="4"/>
        <v/>
      </c>
      <c r="L8" s="467"/>
      <c r="M8" s="151">
        <f t="shared" si="5"/>
        <v>0</v>
      </c>
      <c r="N8" s="34">
        <f t="shared" si="1"/>
        <v>1</v>
      </c>
      <c r="O8" s="43">
        <f t="shared" si="6"/>
        <v>0</v>
      </c>
      <c r="P8" s="36"/>
      <c r="Q8" s="38" t="str">
        <f t="shared" si="7"/>
        <v/>
      </c>
      <c r="R8" s="468"/>
    </row>
    <row r="9" spans="1:18" x14ac:dyDescent="0.25">
      <c r="A9" s="228">
        <v>7</v>
      </c>
      <c r="B9" s="143"/>
      <c r="C9" s="144"/>
      <c r="D9" s="145"/>
      <c r="E9" s="144"/>
      <c r="F9" s="525"/>
      <c r="G9" s="76">
        <f t="shared" si="2"/>
        <v>0</v>
      </c>
      <c r="H9" s="119">
        <f t="shared" si="0"/>
        <v>1</v>
      </c>
      <c r="I9" s="35">
        <f t="shared" si="3"/>
        <v>0</v>
      </c>
      <c r="J9" s="36"/>
      <c r="K9" s="38" t="str">
        <f t="shared" si="4"/>
        <v/>
      </c>
      <c r="L9" s="467"/>
      <c r="M9" s="151">
        <f t="shared" si="5"/>
        <v>0</v>
      </c>
      <c r="N9" s="34">
        <f t="shared" si="1"/>
        <v>1</v>
      </c>
      <c r="O9" s="43">
        <f t="shared" si="6"/>
        <v>0</v>
      </c>
      <c r="P9" s="36"/>
      <c r="Q9" s="38" t="str">
        <f t="shared" si="7"/>
        <v/>
      </c>
      <c r="R9" s="468"/>
    </row>
    <row r="10" spans="1:18" x14ac:dyDescent="0.25">
      <c r="A10" s="228">
        <v>8</v>
      </c>
      <c r="B10" s="143"/>
      <c r="C10" s="146"/>
      <c r="D10" s="145"/>
      <c r="E10" s="144"/>
      <c r="F10" s="525"/>
      <c r="G10" s="76">
        <f t="shared" si="2"/>
        <v>0</v>
      </c>
      <c r="H10" s="119">
        <f t="shared" si="0"/>
        <v>1</v>
      </c>
      <c r="I10" s="35">
        <f t="shared" si="3"/>
        <v>0</v>
      </c>
      <c r="J10" s="36"/>
      <c r="K10" s="38" t="str">
        <f t="shared" si="4"/>
        <v/>
      </c>
      <c r="L10" s="467"/>
      <c r="M10" s="151">
        <f t="shared" si="5"/>
        <v>0</v>
      </c>
      <c r="N10" s="34">
        <f t="shared" si="1"/>
        <v>1</v>
      </c>
      <c r="O10" s="43">
        <f t="shared" si="6"/>
        <v>0</v>
      </c>
      <c r="P10" s="36"/>
      <c r="Q10" s="38" t="str">
        <f t="shared" si="7"/>
        <v/>
      </c>
      <c r="R10" s="468"/>
    </row>
    <row r="11" spans="1:18" x14ac:dyDescent="0.25">
      <c r="A11" s="228">
        <v>9</v>
      </c>
      <c r="B11" s="143"/>
      <c r="C11" s="146"/>
      <c r="D11" s="145"/>
      <c r="E11" s="144"/>
      <c r="F11" s="525"/>
      <c r="G11" s="76">
        <f t="shared" si="2"/>
        <v>0</v>
      </c>
      <c r="H11" s="119">
        <f t="shared" si="0"/>
        <v>1</v>
      </c>
      <c r="I11" s="35">
        <f t="shared" si="3"/>
        <v>0</v>
      </c>
      <c r="J11" s="36"/>
      <c r="K11" s="38" t="str">
        <f t="shared" si="4"/>
        <v/>
      </c>
      <c r="L11" s="467"/>
      <c r="M11" s="151">
        <f t="shared" si="5"/>
        <v>0</v>
      </c>
      <c r="N11" s="34">
        <f t="shared" si="1"/>
        <v>1</v>
      </c>
      <c r="O11" s="43">
        <f t="shared" si="6"/>
        <v>0</v>
      </c>
      <c r="P11" s="36"/>
      <c r="Q11" s="38" t="str">
        <f t="shared" si="7"/>
        <v/>
      </c>
      <c r="R11" s="468"/>
    </row>
    <row r="12" spans="1:18" x14ac:dyDescent="0.25">
      <c r="A12" s="228">
        <v>10</v>
      </c>
      <c r="B12" s="143"/>
      <c r="C12" s="146"/>
      <c r="D12" s="145"/>
      <c r="E12" s="144"/>
      <c r="F12" s="525"/>
      <c r="G12" s="76">
        <f t="shared" si="2"/>
        <v>0</v>
      </c>
      <c r="H12" s="119">
        <f t="shared" si="0"/>
        <v>1</v>
      </c>
      <c r="I12" s="35">
        <f t="shared" si="3"/>
        <v>0</v>
      </c>
      <c r="J12" s="36"/>
      <c r="K12" s="38" t="str">
        <f t="shared" si="4"/>
        <v/>
      </c>
      <c r="L12" s="467"/>
      <c r="M12" s="151">
        <f t="shared" si="5"/>
        <v>0</v>
      </c>
      <c r="N12" s="34">
        <f t="shared" si="1"/>
        <v>1</v>
      </c>
      <c r="O12" s="43">
        <f t="shared" si="6"/>
        <v>0</v>
      </c>
      <c r="P12" s="36"/>
      <c r="Q12" s="38" t="str">
        <f t="shared" si="7"/>
        <v/>
      </c>
      <c r="R12" s="468"/>
    </row>
    <row r="13" spans="1:18" x14ac:dyDescent="0.25">
      <c r="A13" s="228">
        <v>11</v>
      </c>
      <c r="B13" s="143"/>
      <c r="C13" s="146"/>
      <c r="D13" s="145"/>
      <c r="E13" s="144"/>
      <c r="F13" s="525"/>
      <c r="G13" s="76">
        <f t="shared" si="2"/>
        <v>0</v>
      </c>
      <c r="H13" s="119">
        <f t="shared" si="0"/>
        <v>1</v>
      </c>
      <c r="I13" s="35">
        <f t="shared" si="3"/>
        <v>0</v>
      </c>
      <c r="J13" s="36"/>
      <c r="K13" s="38" t="str">
        <f t="shared" si="4"/>
        <v/>
      </c>
      <c r="L13" s="467"/>
      <c r="M13" s="151">
        <f t="shared" si="5"/>
        <v>0</v>
      </c>
      <c r="N13" s="34">
        <f t="shared" si="1"/>
        <v>1</v>
      </c>
      <c r="O13" s="43">
        <f t="shared" si="6"/>
        <v>0</v>
      </c>
      <c r="P13" s="36"/>
      <c r="Q13" s="38" t="str">
        <f t="shared" si="7"/>
        <v/>
      </c>
      <c r="R13" s="468"/>
    </row>
    <row r="14" spans="1:18" x14ac:dyDescent="0.25">
      <c r="A14" s="228">
        <v>12</v>
      </c>
      <c r="B14" s="143"/>
      <c r="C14" s="146"/>
      <c r="D14" s="145"/>
      <c r="E14" s="144"/>
      <c r="F14" s="525"/>
      <c r="G14" s="76">
        <f t="shared" si="2"/>
        <v>0</v>
      </c>
      <c r="H14" s="119">
        <f t="shared" si="0"/>
        <v>1</v>
      </c>
      <c r="I14" s="35">
        <f t="shared" si="3"/>
        <v>0</v>
      </c>
      <c r="J14" s="36"/>
      <c r="K14" s="38" t="str">
        <f t="shared" si="4"/>
        <v/>
      </c>
      <c r="L14" s="467"/>
      <c r="M14" s="151">
        <f t="shared" si="5"/>
        <v>0</v>
      </c>
      <c r="N14" s="34">
        <f t="shared" si="1"/>
        <v>1</v>
      </c>
      <c r="O14" s="43">
        <f t="shared" si="6"/>
        <v>0</v>
      </c>
      <c r="P14" s="36"/>
      <c r="Q14" s="38" t="str">
        <f t="shared" si="7"/>
        <v/>
      </c>
      <c r="R14" s="468"/>
    </row>
    <row r="15" spans="1:18" x14ac:dyDescent="0.25">
      <c r="A15" s="228">
        <v>13</v>
      </c>
      <c r="B15" s="143"/>
      <c r="C15" s="146"/>
      <c r="D15" s="145"/>
      <c r="E15" s="144"/>
      <c r="F15" s="525"/>
      <c r="G15" s="76">
        <f t="shared" si="2"/>
        <v>0</v>
      </c>
      <c r="H15" s="119">
        <f t="shared" si="0"/>
        <v>1</v>
      </c>
      <c r="I15" s="35">
        <f t="shared" si="3"/>
        <v>0</v>
      </c>
      <c r="J15" s="36"/>
      <c r="K15" s="38" t="str">
        <f t="shared" si="4"/>
        <v/>
      </c>
      <c r="L15" s="467"/>
      <c r="M15" s="151">
        <f t="shared" si="5"/>
        <v>0</v>
      </c>
      <c r="N15" s="34">
        <f t="shared" si="1"/>
        <v>1</v>
      </c>
      <c r="O15" s="43">
        <f t="shared" si="6"/>
        <v>0</v>
      </c>
      <c r="P15" s="36"/>
      <c r="Q15" s="38" t="str">
        <f t="shared" si="7"/>
        <v/>
      </c>
      <c r="R15" s="468"/>
    </row>
    <row r="16" spans="1:18" x14ac:dyDescent="0.25">
      <c r="A16" s="228">
        <v>14</v>
      </c>
      <c r="B16" s="143"/>
      <c r="C16" s="146"/>
      <c r="D16" s="145"/>
      <c r="E16" s="144"/>
      <c r="F16" s="525"/>
      <c r="G16" s="76">
        <f t="shared" si="2"/>
        <v>0</v>
      </c>
      <c r="H16" s="119">
        <f t="shared" si="0"/>
        <v>1</v>
      </c>
      <c r="I16" s="35">
        <f t="shared" si="3"/>
        <v>0</v>
      </c>
      <c r="J16" s="36"/>
      <c r="K16" s="38" t="str">
        <f t="shared" si="4"/>
        <v/>
      </c>
      <c r="L16" s="467"/>
      <c r="M16" s="151">
        <f t="shared" si="5"/>
        <v>0</v>
      </c>
      <c r="N16" s="34">
        <f t="shared" si="1"/>
        <v>1</v>
      </c>
      <c r="O16" s="43">
        <f t="shared" si="6"/>
        <v>0</v>
      </c>
      <c r="P16" s="36"/>
      <c r="Q16" s="38" t="str">
        <f t="shared" si="7"/>
        <v/>
      </c>
      <c r="R16" s="468"/>
    </row>
    <row r="17" spans="1:18" x14ac:dyDescent="0.25">
      <c r="A17" s="228">
        <v>15</v>
      </c>
      <c r="B17" s="143"/>
      <c r="C17" s="146"/>
      <c r="D17" s="145"/>
      <c r="E17" s="144"/>
      <c r="F17" s="525"/>
      <c r="G17" s="76">
        <f t="shared" si="2"/>
        <v>0</v>
      </c>
      <c r="H17" s="119">
        <f t="shared" si="0"/>
        <v>1</v>
      </c>
      <c r="I17" s="35">
        <f t="shared" si="3"/>
        <v>0</v>
      </c>
      <c r="J17" s="36"/>
      <c r="K17" s="38" t="str">
        <f t="shared" si="4"/>
        <v/>
      </c>
      <c r="L17" s="467"/>
      <c r="M17" s="151">
        <f t="shared" si="5"/>
        <v>0</v>
      </c>
      <c r="N17" s="34">
        <f t="shared" si="1"/>
        <v>1</v>
      </c>
      <c r="O17" s="43">
        <f t="shared" si="6"/>
        <v>0</v>
      </c>
      <c r="P17" s="36"/>
      <c r="Q17" s="38" t="str">
        <f t="shared" si="7"/>
        <v/>
      </c>
      <c r="R17" s="468"/>
    </row>
    <row r="18" spans="1:18" x14ac:dyDescent="0.25">
      <c r="A18" s="228">
        <v>16</v>
      </c>
      <c r="B18" s="143"/>
      <c r="C18" s="146"/>
      <c r="D18" s="145"/>
      <c r="E18" s="144"/>
      <c r="F18" s="525"/>
      <c r="G18" s="76">
        <f t="shared" si="2"/>
        <v>0</v>
      </c>
      <c r="H18" s="119">
        <f t="shared" si="0"/>
        <v>1</v>
      </c>
      <c r="I18" s="35">
        <f t="shared" si="3"/>
        <v>0</v>
      </c>
      <c r="J18" s="36"/>
      <c r="K18" s="38" t="str">
        <f t="shared" si="4"/>
        <v/>
      </c>
      <c r="L18" s="467"/>
      <c r="M18" s="151">
        <f t="shared" si="5"/>
        <v>0</v>
      </c>
      <c r="N18" s="34">
        <f t="shared" si="1"/>
        <v>1</v>
      </c>
      <c r="O18" s="43">
        <f t="shared" si="6"/>
        <v>0</v>
      </c>
      <c r="P18" s="36"/>
      <c r="Q18" s="38" t="str">
        <f t="shared" si="7"/>
        <v/>
      </c>
      <c r="R18" s="468"/>
    </row>
    <row r="19" spans="1:18" x14ac:dyDescent="0.25">
      <c r="A19" s="228">
        <v>17</v>
      </c>
      <c r="B19" s="143"/>
      <c r="C19" s="146"/>
      <c r="D19" s="145"/>
      <c r="E19" s="144"/>
      <c r="F19" s="525"/>
      <c r="G19" s="76">
        <f t="shared" si="2"/>
        <v>0</v>
      </c>
      <c r="H19" s="119">
        <f t="shared" si="0"/>
        <v>1</v>
      </c>
      <c r="I19" s="35">
        <f t="shared" si="3"/>
        <v>0</v>
      </c>
      <c r="J19" s="36"/>
      <c r="K19" s="38" t="str">
        <f t="shared" si="4"/>
        <v/>
      </c>
      <c r="L19" s="467"/>
      <c r="M19" s="151">
        <f t="shared" si="5"/>
        <v>0</v>
      </c>
      <c r="N19" s="34">
        <f t="shared" si="1"/>
        <v>1</v>
      </c>
      <c r="O19" s="43">
        <f t="shared" si="6"/>
        <v>0</v>
      </c>
      <c r="P19" s="36"/>
      <c r="Q19" s="38" t="str">
        <f t="shared" si="7"/>
        <v/>
      </c>
      <c r="R19" s="468"/>
    </row>
    <row r="20" spans="1:18" x14ac:dyDescent="0.25">
      <c r="A20" s="228">
        <v>18</v>
      </c>
      <c r="B20" s="143"/>
      <c r="C20" s="146"/>
      <c r="D20" s="145"/>
      <c r="E20" s="144"/>
      <c r="F20" s="525"/>
      <c r="G20" s="76">
        <f t="shared" si="2"/>
        <v>0</v>
      </c>
      <c r="H20" s="119">
        <f t="shared" si="0"/>
        <v>1</v>
      </c>
      <c r="I20" s="35">
        <f t="shared" si="3"/>
        <v>0</v>
      </c>
      <c r="J20" s="36"/>
      <c r="K20" s="38" t="str">
        <f t="shared" si="4"/>
        <v/>
      </c>
      <c r="L20" s="467"/>
      <c r="M20" s="151">
        <f t="shared" si="5"/>
        <v>0</v>
      </c>
      <c r="N20" s="34">
        <f t="shared" si="1"/>
        <v>1</v>
      </c>
      <c r="O20" s="43">
        <f t="shared" si="6"/>
        <v>0</v>
      </c>
      <c r="P20" s="36"/>
      <c r="Q20" s="38" t="str">
        <f t="shared" si="7"/>
        <v/>
      </c>
      <c r="R20" s="468"/>
    </row>
    <row r="21" spans="1:18" x14ac:dyDescent="0.25">
      <c r="A21" s="228">
        <v>19</v>
      </c>
      <c r="B21" s="143"/>
      <c r="C21" s="146"/>
      <c r="D21" s="145"/>
      <c r="E21" s="144"/>
      <c r="F21" s="525"/>
      <c r="G21" s="76">
        <f t="shared" si="2"/>
        <v>0</v>
      </c>
      <c r="H21" s="119">
        <f t="shared" si="0"/>
        <v>1</v>
      </c>
      <c r="I21" s="35">
        <f t="shared" si="3"/>
        <v>0</v>
      </c>
      <c r="J21" s="36"/>
      <c r="K21" s="38" t="str">
        <f t="shared" si="4"/>
        <v/>
      </c>
      <c r="L21" s="467"/>
      <c r="M21" s="151">
        <f t="shared" si="5"/>
        <v>0</v>
      </c>
      <c r="N21" s="34">
        <f t="shared" si="1"/>
        <v>1</v>
      </c>
      <c r="O21" s="43">
        <f t="shared" si="6"/>
        <v>0</v>
      </c>
      <c r="P21" s="36"/>
      <c r="Q21" s="38" t="str">
        <f t="shared" si="7"/>
        <v/>
      </c>
      <c r="R21" s="468"/>
    </row>
    <row r="22" spans="1:18" x14ac:dyDescent="0.25">
      <c r="A22" s="228">
        <v>20</v>
      </c>
      <c r="B22" s="143"/>
      <c r="C22" s="146"/>
      <c r="D22" s="145"/>
      <c r="E22" s="144"/>
      <c r="F22" s="525"/>
      <c r="G22" s="76">
        <f t="shared" si="2"/>
        <v>0</v>
      </c>
      <c r="H22" s="119">
        <f t="shared" si="0"/>
        <v>1</v>
      </c>
      <c r="I22" s="35">
        <f t="shared" si="3"/>
        <v>0</v>
      </c>
      <c r="J22" s="36"/>
      <c r="K22" s="38" t="str">
        <f t="shared" si="4"/>
        <v/>
      </c>
      <c r="L22" s="467"/>
      <c r="M22" s="151">
        <f t="shared" si="5"/>
        <v>0</v>
      </c>
      <c r="N22" s="34">
        <f t="shared" si="1"/>
        <v>1</v>
      </c>
      <c r="O22" s="43">
        <f t="shared" si="6"/>
        <v>0</v>
      </c>
      <c r="P22" s="36"/>
      <c r="Q22" s="38" t="str">
        <f t="shared" si="7"/>
        <v/>
      </c>
      <c r="R22" s="468"/>
    </row>
    <row r="23" spans="1:18" x14ac:dyDescent="0.25">
      <c r="A23" s="228">
        <v>21</v>
      </c>
      <c r="B23" s="143"/>
      <c r="C23" s="146"/>
      <c r="D23" s="145"/>
      <c r="E23" s="144"/>
      <c r="F23" s="525"/>
      <c r="G23" s="76">
        <f t="shared" si="2"/>
        <v>0</v>
      </c>
      <c r="H23" s="119">
        <f t="shared" si="0"/>
        <v>1</v>
      </c>
      <c r="I23" s="35">
        <f t="shared" si="3"/>
        <v>0</v>
      </c>
      <c r="J23" s="36"/>
      <c r="K23" s="38" t="str">
        <f t="shared" si="4"/>
        <v/>
      </c>
      <c r="L23" s="467"/>
      <c r="M23" s="151">
        <f t="shared" si="5"/>
        <v>0</v>
      </c>
      <c r="N23" s="34">
        <f t="shared" si="1"/>
        <v>1</v>
      </c>
      <c r="O23" s="43">
        <f t="shared" si="6"/>
        <v>0</v>
      </c>
      <c r="P23" s="36"/>
      <c r="Q23" s="38" t="str">
        <f t="shared" si="7"/>
        <v/>
      </c>
      <c r="R23" s="468"/>
    </row>
    <row r="24" spans="1:18" x14ac:dyDescent="0.25">
      <c r="A24" s="228">
        <v>22</v>
      </c>
      <c r="B24" s="143"/>
      <c r="C24" s="146"/>
      <c r="D24" s="145"/>
      <c r="E24" s="144"/>
      <c r="F24" s="525"/>
      <c r="G24" s="76">
        <f t="shared" si="2"/>
        <v>0</v>
      </c>
      <c r="H24" s="119">
        <f t="shared" si="0"/>
        <v>1</v>
      </c>
      <c r="I24" s="35">
        <f t="shared" si="3"/>
        <v>0</v>
      </c>
      <c r="J24" s="36"/>
      <c r="K24" s="38" t="str">
        <f t="shared" si="4"/>
        <v/>
      </c>
      <c r="L24" s="467"/>
      <c r="M24" s="151">
        <f t="shared" si="5"/>
        <v>0</v>
      </c>
      <c r="N24" s="34">
        <f t="shared" si="1"/>
        <v>1</v>
      </c>
      <c r="O24" s="43">
        <f t="shared" si="6"/>
        <v>0</v>
      </c>
      <c r="P24" s="36"/>
      <c r="Q24" s="38" t="str">
        <f t="shared" si="7"/>
        <v/>
      </c>
      <c r="R24" s="468"/>
    </row>
    <row r="25" spans="1:18" x14ac:dyDescent="0.25">
      <c r="A25" s="228">
        <v>23</v>
      </c>
      <c r="B25" s="143"/>
      <c r="C25" s="146"/>
      <c r="D25" s="145"/>
      <c r="E25" s="144"/>
      <c r="F25" s="525"/>
      <c r="G25" s="76">
        <f t="shared" si="2"/>
        <v>0</v>
      </c>
      <c r="H25" s="119">
        <f t="shared" si="0"/>
        <v>1</v>
      </c>
      <c r="I25" s="35">
        <f t="shared" si="3"/>
        <v>0</v>
      </c>
      <c r="J25" s="36"/>
      <c r="K25" s="38" t="str">
        <f t="shared" si="4"/>
        <v/>
      </c>
      <c r="L25" s="467"/>
      <c r="M25" s="151">
        <f t="shared" si="5"/>
        <v>0</v>
      </c>
      <c r="N25" s="34">
        <f t="shared" si="1"/>
        <v>1</v>
      </c>
      <c r="O25" s="43">
        <f t="shared" si="6"/>
        <v>0</v>
      </c>
      <c r="P25" s="36"/>
      <c r="Q25" s="38" t="str">
        <f t="shared" si="7"/>
        <v/>
      </c>
      <c r="R25" s="468"/>
    </row>
    <row r="26" spans="1:18" x14ac:dyDescent="0.25">
      <c r="A26" s="228">
        <v>24</v>
      </c>
      <c r="B26" s="143"/>
      <c r="C26" s="146"/>
      <c r="D26" s="145"/>
      <c r="E26" s="144"/>
      <c r="F26" s="525"/>
      <c r="G26" s="76">
        <f t="shared" si="2"/>
        <v>0</v>
      </c>
      <c r="H26" s="119">
        <f t="shared" si="0"/>
        <v>1</v>
      </c>
      <c r="I26" s="35">
        <f t="shared" si="3"/>
        <v>0</v>
      </c>
      <c r="J26" s="36"/>
      <c r="K26" s="38" t="str">
        <f t="shared" si="4"/>
        <v/>
      </c>
      <c r="L26" s="467"/>
      <c r="M26" s="151">
        <f t="shared" si="5"/>
        <v>0</v>
      </c>
      <c r="N26" s="34">
        <f t="shared" si="1"/>
        <v>1</v>
      </c>
      <c r="O26" s="43">
        <f t="shared" si="6"/>
        <v>0</v>
      </c>
      <c r="P26" s="36"/>
      <c r="Q26" s="38" t="str">
        <f t="shared" si="7"/>
        <v/>
      </c>
      <c r="R26" s="468"/>
    </row>
    <row r="27" spans="1:18" x14ac:dyDescent="0.25">
      <c r="A27" s="228">
        <v>25</v>
      </c>
      <c r="B27" s="143"/>
      <c r="C27" s="146"/>
      <c r="D27" s="145"/>
      <c r="E27" s="144"/>
      <c r="F27" s="525"/>
      <c r="G27" s="76">
        <f t="shared" si="2"/>
        <v>0</v>
      </c>
      <c r="H27" s="119">
        <f t="shared" si="0"/>
        <v>1</v>
      </c>
      <c r="I27" s="35">
        <f t="shared" si="3"/>
        <v>0</v>
      </c>
      <c r="J27" s="36"/>
      <c r="K27" s="38" t="str">
        <f t="shared" si="4"/>
        <v/>
      </c>
      <c r="L27" s="467"/>
      <c r="M27" s="151">
        <f t="shared" si="5"/>
        <v>0</v>
      </c>
      <c r="N27" s="34">
        <f t="shared" si="1"/>
        <v>1</v>
      </c>
      <c r="O27" s="43">
        <f t="shared" si="6"/>
        <v>0</v>
      </c>
      <c r="P27" s="36"/>
      <c r="Q27" s="38" t="str">
        <f t="shared" si="7"/>
        <v/>
      </c>
      <c r="R27" s="468"/>
    </row>
    <row r="28" spans="1:18" x14ac:dyDescent="0.25">
      <c r="A28" s="228">
        <v>26</v>
      </c>
      <c r="B28" s="143"/>
      <c r="C28" s="146"/>
      <c r="D28" s="145"/>
      <c r="E28" s="144"/>
      <c r="F28" s="525"/>
      <c r="G28" s="76">
        <f t="shared" si="2"/>
        <v>0</v>
      </c>
      <c r="H28" s="119">
        <f t="shared" si="0"/>
        <v>1</v>
      </c>
      <c r="I28" s="35">
        <f t="shared" si="3"/>
        <v>0</v>
      </c>
      <c r="J28" s="36"/>
      <c r="K28" s="38" t="str">
        <f t="shared" si="4"/>
        <v/>
      </c>
      <c r="L28" s="467"/>
      <c r="M28" s="151">
        <f t="shared" si="5"/>
        <v>0</v>
      </c>
      <c r="N28" s="34">
        <f t="shared" si="1"/>
        <v>1</v>
      </c>
      <c r="O28" s="43">
        <f t="shared" si="6"/>
        <v>0</v>
      </c>
      <c r="P28" s="36"/>
      <c r="Q28" s="38" t="str">
        <f t="shared" si="7"/>
        <v/>
      </c>
      <c r="R28" s="468"/>
    </row>
    <row r="29" spans="1:18" x14ac:dyDescent="0.25">
      <c r="A29" s="228">
        <v>27</v>
      </c>
      <c r="B29" s="143"/>
      <c r="C29" s="146"/>
      <c r="D29" s="145"/>
      <c r="E29" s="144"/>
      <c r="F29" s="525"/>
      <c r="G29" s="76">
        <f t="shared" si="2"/>
        <v>0</v>
      </c>
      <c r="H29" s="119">
        <f t="shared" si="0"/>
        <v>1</v>
      </c>
      <c r="I29" s="35">
        <f t="shared" si="3"/>
        <v>0</v>
      </c>
      <c r="J29" s="36"/>
      <c r="K29" s="38" t="str">
        <f t="shared" si="4"/>
        <v/>
      </c>
      <c r="L29" s="467"/>
      <c r="M29" s="151">
        <f t="shared" si="5"/>
        <v>0</v>
      </c>
      <c r="N29" s="34">
        <f t="shared" si="1"/>
        <v>1</v>
      </c>
      <c r="O29" s="43">
        <f t="shared" si="6"/>
        <v>0</v>
      </c>
      <c r="P29" s="36"/>
      <c r="Q29" s="38" t="str">
        <f t="shared" si="7"/>
        <v/>
      </c>
      <c r="R29" s="468"/>
    </row>
    <row r="30" spans="1:18" x14ac:dyDescent="0.25">
      <c r="A30" s="228">
        <v>28</v>
      </c>
      <c r="B30" s="143"/>
      <c r="C30" s="146"/>
      <c r="D30" s="145"/>
      <c r="E30" s="144"/>
      <c r="F30" s="525"/>
      <c r="G30" s="76">
        <f t="shared" si="2"/>
        <v>0</v>
      </c>
      <c r="H30" s="119">
        <f t="shared" si="0"/>
        <v>1</v>
      </c>
      <c r="I30" s="35">
        <f t="shared" si="3"/>
        <v>0</v>
      </c>
      <c r="J30" s="36"/>
      <c r="K30" s="38" t="str">
        <f t="shared" si="4"/>
        <v/>
      </c>
      <c r="L30" s="467"/>
      <c r="M30" s="151">
        <f t="shared" si="5"/>
        <v>0</v>
      </c>
      <c r="N30" s="34">
        <f t="shared" si="1"/>
        <v>1</v>
      </c>
      <c r="O30" s="43">
        <f t="shared" si="6"/>
        <v>0</v>
      </c>
      <c r="P30" s="36"/>
      <c r="Q30" s="38" t="str">
        <f t="shared" si="7"/>
        <v/>
      </c>
      <c r="R30" s="468"/>
    </row>
    <row r="31" spans="1:18" x14ac:dyDescent="0.25">
      <c r="A31" s="228">
        <v>29</v>
      </c>
      <c r="B31" s="143"/>
      <c r="C31" s="146"/>
      <c r="D31" s="145"/>
      <c r="E31" s="144"/>
      <c r="F31" s="525"/>
      <c r="G31" s="76">
        <f t="shared" si="2"/>
        <v>0</v>
      </c>
      <c r="H31" s="119">
        <f t="shared" si="0"/>
        <v>1</v>
      </c>
      <c r="I31" s="35">
        <f t="shared" si="3"/>
        <v>0</v>
      </c>
      <c r="J31" s="36"/>
      <c r="K31" s="38" t="str">
        <f t="shared" si="4"/>
        <v/>
      </c>
      <c r="L31" s="467"/>
      <c r="M31" s="151">
        <f t="shared" si="5"/>
        <v>0</v>
      </c>
      <c r="N31" s="34">
        <f t="shared" si="1"/>
        <v>1</v>
      </c>
      <c r="O31" s="43">
        <f t="shared" si="6"/>
        <v>0</v>
      </c>
      <c r="P31" s="36"/>
      <c r="Q31" s="38" t="str">
        <f t="shared" si="7"/>
        <v/>
      </c>
      <c r="R31" s="468"/>
    </row>
    <row r="32" spans="1:18" x14ac:dyDescent="0.25">
      <c r="A32" s="228">
        <v>30</v>
      </c>
      <c r="B32" s="143"/>
      <c r="C32" s="146"/>
      <c r="D32" s="145"/>
      <c r="E32" s="144"/>
      <c r="F32" s="525"/>
      <c r="G32" s="76">
        <f t="shared" si="2"/>
        <v>0</v>
      </c>
      <c r="H32" s="119">
        <f t="shared" si="0"/>
        <v>1</v>
      </c>
      <c r="I32" s="35">
        <f t="shared" si="3"/>
        <v>0</v>
      </c>
      <c r="J32" s="36"/>
      <c r="K32" s="38" t="str">
        <f t="shared" si="4"/>
        <v/>
      </c>
      <c r="L32" s="467"/>
      <c r="M32" s="151">
        <f t="shared" si="5"/>
        <v>0</v>
      </c>
      <c r="N32" s="34">
        <f t="shared" si="1"/>
        <v>1</v>
      </c>
      <c r="O32" s="43">
        <f t="shared" si="6"/>
        <v>0</v>
      </c>
      <c r="P32" s="36"/>
      <c r="Q32" s="38" t="str">
        <f t="shared" si="7"/>
        <v/>
      </c>
      <c r="R32" s="468"/>
    </row>
    <row r="33" spans="1:18" x14ac:dyDescent="0.25">
      <c r="A33" s="228">
        <v>31</v>
      </c>
      <c r="B33" s="143"/>
      <c r="C33" s="146"/>
      <c r="D33" s="145"/>
      <c r="E33" s="144"/>
      <c r="F33" s="525"/>
      <c r="G33" s="76">
        <f t="shared" si="2"/>
        <v>0</v>
      </c>
      <c r="H33" s="119">
        <f t="shared" si="0"/>
        <v>1</v>
      </c>
      <c r="I33" s="35">
        <f t="shared" si="3"/>
        <v>0</v>
      </c>
      <c r="J33" s="36"/>
      <c r="K33" s="38" t="str">
        <f t="shared" si="4"/>
        <v/>
      </c>
      <c r="L33" s="467"/>
      <c r="M33" s="151">
        <f t="shared" si="5"/>
        <v>0</v>
      </c>
      <c r="N33" s="34">
        <f t="shared" si="1"/>
        <v>1</v>
      </c>
      <c r="O33" s="43">
        <f t="shared" si="6"/>
        <v>0</v>
      </c>
      <c r="P33" s="36"/>
      <c r="Q33" s="38" t="str">
        <f t="shared" si="7"/>
        <v/>
      </c>
      <c r="R33" s="468"/>
    </row>
    <row r="34" spans="1:18" x14ac:dyDescent="0.25">
      <c r="A34" s="228">
        <v>32</v>
      </c>
      <c r="B34" s="143"/>
      <c r="C34" s="146"/>
      <c r="D34" s="145"/>
      <c r="E34" s="144"/>
      <c r="F34" s="525"/>
      <c r="G34" s="76">
        <f t="shared" si="2"/>
        <v>0</v>
      </c>
      <c r="H34" s="119">
        <f t="shared" si="0"/>
        <v>1</v>
      </c>
      <c r="I34" s="35">
        <f t="shared" si="3"/>
        <v>0</v>
      </c>
      <c r="J34" s="36"/>
      <c r="K34" s="38" t="str">
        <f t="shared" si="4"/>
        <v/>
      </c>
      <c r="L34" s="467"/>
      <c r="M34" s="151">
        <f t="shared" si="5"/>
        <v>0</v>
      </c>
      <c r="N34" s="34">
        <f t="shared" si="1"/>
        <v>1</v>
      </c>
      <c r="O34" s="43">
        <f t="shared" si="6"/>
        <v>0</v>
      </c>
      <c r="P34" s="36"/>
      <c r="Q34" s="38" t="str">
        <f t="shared" si="7"/>
        <v/>
      </c>
      <c r="R34" s="468"/>
    </row>
    <row r="35" spans="1:18" x14ac:dyDescent="0.25">
      <c r="A35" s="228">
        <v>33</v>
      </c>
      <c r="B35" s="143"/>
      <c r="C35" s="146"/>
      <c r="D35" s="145"/>
      <c r="E35" s="144"/>
      <c r="F35" s="525"/>
      <c r="G35" s="76">
        <f t="shared" si="2"/>
        <v>0</v>
      </c>
      <c r="H35" s="119">
        <f t="shared" si="0"/>
        <v>1</v>
      </c>
      <c r="I35" s="35">
        <f t="shared" si="3"/>
        <v>0</v>
      </c>
      <c r="J35" s="36"/>
      <c r="K35" s="38" t="str">
        <f t="shared" si="4"/>
        <v/>
      </c>
      <c r="L35" s="467"/>
      <c r="M35" s="151">
        <f t="shared" si="5"/>
        <v>0</v>
      </c>
      <c r="N35" s="34">
        <f t="shared" si="1"/>
        <v>1</v>
      </c>
      <c r="O35" s="43">
        <f t="shared" si="6"/>
        <v>0</v>
      </c>
      <c r="P35" s="36"/>
      <c r="Q35" s="38" t="str">
        <f t="shared" si="7"/>
        <v/>
      </c>
      <c r="R35" s="468"/>
    </row>
    <row r="36" spans="1:18" x14ac:dyDescent="0.25">
      <c r="A36" s="228">
        <v>34</v>
      </c>
      <c r="B36" s="143"/>
      <c r="C36" s="146"/>
      <c r="D36" s="145"/>
      <c r="E36" s="144"/>
      <c r="F36" s="525"/>
      <c r="G36" s="76">
        <f t="shared" si="2"/>
        <v>0</v>
      </c>
      <c r="H36" s="119">
        <f t="shared" si="0"/>
        <v>1</v>
      </c>
      <c r="I36" s="35">
        <f t="shared" si="3"/>
        <v>0</v>
      </c>
      <c r="J36" s="36"/>
      <c r="K36" s="38" t="str">
        <f t="shared" si="4"/>
        <v/>
      </c>
      <c r="L36" s="467"/>
      <c r="M36" s="151">
        <f t="shared" si="5"/>
        <v>0</v>
      </c>
      <c r="N36" s="34">
        <f t="shared" si="1"/>
        <v>1</v>
      </c>
      <c r="O36" s="43">
        <f t="shared" si="6"/>
        <v>0</v>
      </c>
      <c r="P36" s="36"/>
      <c r="Q36" s="38" t="str">
        <f t="shared" si="7"/>
        <v/>
      </c>
      <c r="R36" s="468"/>
    </row>
    <row r="37" spans="1:18" x14ac:dyDescent="0.25">
      <c r="A37" s="228">
        <v>35</v>
      </c>
      <c r="B37" s="143"/>
      <c r="C37" s="146"/>
      <c r="D37" s="145"/>
      <c r="E37" s="144"/>
      <c r="F37" s="525"/>
      <c r="G37" s="76">
        <f t="shared" si="2"/>
        <v>0</v>
      </c>
      <c r="H37" s="119">
        <f t="shared" si="0"/>
        <v>1</v>
      </c>
      <c r="I37" s="35">
        <f t="shared" si="3"/>
        <v>0</v>
      </c>
      <c r="J37" s="36"/>
      <c r="K37" s="38" t="str">
        <f t="shared" si="4"/>
        <v/>
      </c>
      <c r="L37" s="467"/>
      <c r="M37" s="151">
        <f t="shared" si="5"/>
        <v>0</v>
      </c>
      <c r="N37" s="34">
        <f t="shared" si="1"/>
        <v>1</v>
      </c>
      <c r="O37" s="43">
        <f t="shared" si="6"/>
        <v>0</v>
      </c>
      <c r="P37" s="36"/>
      <c r="Q37" s="38" t="str">
        <f t="shared" si="7"/>
        <v/>
      </c>
      <c r="R37" s="468"/>
    </row>
    <row r="38" spans="1:18" x14ac:dyDescent="0.25">
      <c r="A38" s="228">
        <v>36</v>
      </c>
      <c r="B38" s="143"/>
      <c r="C38" s="146"/>
      <c r="D38" s="145"/>
      <c r="E38" s="144"/>
      <c r="F38" s="525"/>
      <c r="G38" s="76">
        <f t="shared" si="2"/>
        <v>0</v>
      </c>
      <c r="H38" s="119">
        <f t="shared" si="0"/>
        <v>1</v>
      </c>
      <c r="I38" s="35">
        <f t="shared" si="3"/>
        <v>0</v>
      </c>
      <c r="J38" s="36"/>
      <c r="K38" s="38" t="str">
        <f t="shared" si="4"/>
        <v/>
      </c>
      <c r="L38" s="467"/>
      <c r="M38" s="151">
        <f t="shared" si="5"/>
        <v>0</v>
      </c>
      <c r="N38" s="34">
        <f t="shared" si="1"/>
        <v>1</v>
      </c>
      <c r="O38" s="43">
        <f t="shared" si="6"/>
        <v>0</v>
      </c>
      <c r="P38" s="36"/>
      <c r="Q38" s="38" t="str">
        <f t="shared" si="7"/>
        <v/>
      </c>
      <c r="R38" s="468"/>
    </row>
    <row r="39" spans="1:18" x14ac:dyDescent="0.25">
      <c r="A39" s="228">
        <v>37</v>
      </c>
      <c r="B39" s="143"/>
      <c r="C39" s="146"/>
      <c r="D39" s="145"/>
      <c r="E39" s="144"/>
      <c r="F39" s="525"/>
      <c r="G39" s="76">
        <f t="shared" si="2"/>
        <v>0</v>
      </c>
      <c r="H39" s="119">
        <f t="shared" si="0"/>
        <v>1</v>
      </c>
      <c r="I39" s="35">
        <f t="shared" si="3"/>
        <v>0</v>
      </c>
      <c r="J39" s="36"/>
      <c r="K39" s="38" t="str">
        <f t="shared" si="4"/>
        <v/>
      </c>
      <c r="L39" s="467"/>
      <c r="M39" s="151">
        <f t="shared" si="5"/>
        <v>0</v>
      </c>
      <c r="N39" s="34">
        <f t="shared" si="1"/>
        <v>1</v>
      </c>
      <c r="O39" s="43">
        <f t="shared" si="6"/>
        <v>0</v>
      </c>
      <c r="P39" s="36"/>
      <c r="Q39" s="38" t="str">
        <f t="shared" si="7"/>
        <v/>
      </c>
      <c r="R39" s="468"/>
    </row>
    <row r="40" spans="1:18" x14ac:dyDescent="0.25">
      <c r="A40" s="228">
        <v>38</v>
      </c>
      <c r="B40" s="143"/>
      <c r="C40" s="146"/>
      <c r="D40" s="145"/>
      <c r="E40" s="144"/>
      <c r="F40" s="525"/>
      <c r="G40" s="76">
        <f t="shared" si="2"/>
        <v>0</v>
      </c>
      <c r="H40" s="119">
        <f t="shared" si="0"/>
        <v>1</v>
      </c>
      <c r="I40" s="35">
        <f t="shared" si="3"/>
        <v>0</v>
      </c>
      <c r="J40" s="36"/>
      <c r="K40" s="38" t="str">
        <f t="shared" si="4"/>
        <v/>
      </c>
      <c r="L40" s="467"/>
      <c r="M40" s="151">
        <f t="shared" si="5"/>
        <v>0</v>
      </c>
      <c r="N40" s="34">
        <f t="shared" si="1"/>
        <v>1</v>
      </c>
      <c r="O40" s="43">
        <f t="shared" si="6"/>
        <v>0</v>
      </c>
      <c r="P40" s="36"/>
      <c r="Q40" s="38" t="str">
        <f t="shared" si="7"/>
        <v/>
      </c>
      <c r="R40" s="468"/>
    </row>
    <row r="41" spans="1:18" x14ac:dyDescent="0.25">
      <c r="A41" s="228">
        <v>39</v>
      </c>
      <c r="B41" s="143"/>
      <c r="C41" s="146"/>
      <c r="D41" s="145"/>
      <c r="E41" s="144"/>
      <c r="F41" s="525"/>
      <c r="G41" s="76">
        <f t="shared" si="2"/>
        <v>0</v>
      </c>
      <c r="H41" s="119">
        <f t="shared" si="0"/>
        <v>1</v>
      </c>
      <c r="I41" s="35">
        <f t="shared" si="3"/>
        <v>0</v>
      </c>
      <c r="J41" s="36"/>
      <c r="K41" s="38" t="str">
        <f t="shared" si="4"/>
        <v/>
      </c>
      <c r="L41" s="467"/>
      <c r="M41" s="151">
        <f t="shared" si="5"/>
        <v>0</v>
      </c>
      <c r="N41" s="34">
        <f t="shared" si="1"/>
        <v>1</v>
      </c>
      <c r="O41" s="43">
        <f t="shared" si="6"/>
        <v>0</v>
      </c>
      <c r="P41" s="36"/>
      <c r="Q41" s="38" t="str">
        <f t="shared" si="7"/>
        <v/>
      </c>
      <c r="R41" s="468"/>
    </row>
    <row r="42" spans="1:18" x14ac:dyDescent="0.25">
      <c r="A42" s="228">
        <v>40</v>
      </c>
      <c r="B42" s="143"/>
      <c r="C42" s="146"/>
      <c r="D42" s="145"/>
      <c r="E42" s="144"/>
      <c r="F42" s="525"/>
      <c r="G42" s="76">
        <f t="shared" si="2"/>
        <v>0</v>
      </c>
      <c r="H42" s="119">
        <f t="shared" si="0"/>
        <v>1</v>
      </c>
      <c r="I42" s="35">
        <f t="shared" si="3"/>
        <v>0</v>
      </c>
      <c r="J42" s="36"/>
      <c r="K42" s="38" t="str">
        <f t="shared" si="4"/>
        <v/>
      </c>
      <c r="L42" s="467"/>
      <c r="M42" s="151">
        <f t="shared" si="5"/>
        <v>0</v>
      </c>
      <c r="N42" s="34">
        <f t="shared" si="1"/>
        <v>1</v>
      </c>
      <c r="O42" s="43">
        <f t="shared" si="6"/>
        <v>0</v>
      </c>
      <c r="P42" s="36"/>
      <c r="Q42" s="38" t="str">
        <f t="shared" si="7"/>
        <v/>
      </c>
      <c r="R42" s="468"/>
    </row>
    <row r="43" spans="1:18" ht="13.8" thickBot="1" x14ac:dyDescent="0.3">
      <c r="A43" s="238"/>
      <c r="B43" s="239" t="s">
        <v>4</v>
      </c>
      <c r="C43" s="240"/>
      <c r="D43" s="240"/>
      <c r="E43" s="240">
        <f>SUM(E3:E42)</f>
        <v>110000</v>
      </c>
      <c r="F43" s="526"/>
      <c r="G43" s="77"/>
      <c r="H43" s="39"/>
      <c r="I43" s="39">
        <f>SUM(I3:I42)</f>
        <v>110000</v>
      </c>
      <c r="J43" s="40"/>
      <c r="K43" s="41"/>
      <c r="L43" s="380"/>
      <c r="M43" s="45"/>
      <c r="N43" s="44"/>
      <c r="O43" s="44">
        <f>SUM(O3:O42)</f>
        <v>110000</v>
      </c>
      <c r="P43" s="46"/>
      <c r="Q43" s="47"/>
      <c r="R43" s="385"/>
    </row>
    <row r="56" spans="1:21" s="7" customFormat="1" ht="12.75" customHeight="1" x14ac:dyDescent="0.25">
      <c r="A56" s="643" t="s">
        <v>84</v>
      </c>
      <c r="B56" s="643"/>
      <c r="C56"/>
      <c r="D56"/>
      <c r="E56"/>
      <c r="F56"/>
      <c r="G56" s="292"/>
      <c r="H56" s="292"/>
      <c r="I56" s="292"/>
      <c r="J56" s="292"/>
      <c r="K56" s="292"/>
      <c r="L56" s="292"/>
      <c r="M56" s="533" t="s">
        <v>82</v>
      </c>
      <c r="N56" s="292"/>
      <c r="O56" s="292"/>
      <c r="P56" s="292"/>
      <c r="Q56" s="292"/>
      <c r="R56" s="292"/>
      <c r="S56" s="643" t="s">
        <v>82</v>
      </c>
      <c r="T56" s="643"/>
      <c r="U56" s="292"/>
    </row>
    <row r="57" spans="1:21" s="7" customFormat="1" ht="25.5" customHeight="1" x14ac:dyDescent="0.25">
      <c r="A57" s="28" t="s">
        <v>43</v>
      </c>
      <c r="B57" s="19" t="s">
        <v>8</v>
      </c>
      <c r="C57"/>
      <c r="D57"/>
      <c r="E57"/>
      <c r="F57"/>
      <c r="G57" s="292"/>
      <c r="H57" s="292"/>
      <c r="I57" s="292"/>
      <c r="J57" s="292"/>
      <c r="K57" s="292"/>
      <c r="L57" s="292"/>
      <c r="M57" s="18" t="s">
        <v>55</v>
      </c>
      <c r="N57" s="16"/>
      <c r="O57" s="292"/>
      <c r="P57" s="292"/>
      <c r="Q57" s="292"/>
      <c r="R57" s="292"/>
      <c r="S57" s="18" t="s">
        <v>55</v>
      </c>
      <c r="T57" s="19" t="s">
        <v>56</v>
      </c>
      <c r="U57" s="292"/>
    </row>
    <row r="58" spans="1:21" s="7" customFormat="1" ht="27" customHeight="1" x14ac:dyDescent="0.25">
      <c r="A58" s="20">
        <v>1</v>
      </c>
      <c r="B58" s="21" t="s">
        <v>44</v>
      </c>
      <c r="C58"/>
      <c r="D58"/>
      <c r="E58"/>
      <c r="F58"/>
      <c r="G58" s="292"/>
      <c r="H58" s="292"/>
      <c r="I58" s="292"/>
      <c r="J58" s="292"/>
      <c r="K58" s="292"/>
      <c r="L58" s="292"/>
      <c r="M58" s="20">
        <v>1</v>
      </c>
      <c r="N58" s="16"/>
      <c r="O58" s="292"/>
      <c r="P58" s="292"/>
      <c r="Q58" s="292"/>
      <c r="R58" s="292"/>
      <c r="S58" s="20">
        <v>1</v>
      </c>
      <c r="T58" s="29" t="s">
        <v>53</v>
      </c>
      <c r="U58" s="292"/>
    </row>
    <row r="59" spans="1:21" s="7" customFormat="1" ht="27" customHeight="1" x14ac:dyDescent="0.25">
      <c r="A59" s="20">
        <v>2</v>
      </c>
      <c r="B59" s="20" t="s">
        <v>45</v>
      </c>
      <c r="C59"/>
      <c r="D59"/>
      <c r="E59"/>
      <c r="F59"/>
      <c r="G59" s="292"/>
      <c r="H59" s="292"/>
      <c r="I59" s="292"/>
      <c r="J59" s="292"/>
      <c r="K59" s="292"/>
      <c r="L59" s="292"/>
      <c r="M59" s="20">
        <v>2</v>
      </c>
      <c r="N59" s="16"/>
      <c r="O59" s="292"/>
      <c r="P59" s="292"/>
      <c r="Q59" s="292"/>
      <c r="R59" s="292"/>
      <c r="S59" s="20">
        <v>2</v>
      </c>
      <c r="T59" s="29" t="s">
        <v>52</v>
      </c>
      <c r="U59" s="292"/>
    </row>
    <row r="60" spans="1:21" s="7" customFormat="1" ht="27" customHeight="1" x14ac:dyDescent="0.25">
      <c r="A60" s="20">
        <v>3</v>
      </c>
      <c r="B60" s="21" t="s">
        <v>46</v>
      </c>
      <c r="C60"/>
      <c r="D60"/>
      <c r="E60"/>
      <c r="F60"/>
      <c r="G60" s="292"/>
      <c r="H60" s="292"/>
      <c r="I60" s="292"/>
      <c r="J60" s="292"/>
      <c r="K60" s="292"/>
      <c r="L60" s="292"/>
      <c r="M60" s="20">
        <v>3</v>
      </c>
      <c r="N60" s="16"/>
      <c r="O60" s="292"/>
      <c r="P60" s="292"/>
      <c r="Q60" s="292"/>
      <c r="R60" s="292"/>
      <c r="S60" s="20">
        <v>3</v>
      </c>
      <c r="T60" s="29" t="s">
        <v>51</v>
      </c>
      <c r="U60" s="292"/>
    </row>
    <row r="61" spans="1:21" s="7" customFormat="1" ht="27" customHeight="1" x14ac:dyDescent="0.25">
      <c r="A61" s="20">
        <v>4</v>
      </c>
      <c r="B61" s="21" t="s">
        <v>47</v>
      </c>
      <c r="C61"/>
      <c r="D61"/>
      <c r="E61"/>
      <c r="F61"/>
      <c r="G61" s="292"/>
      <c r="H61" s="292"/>
      <c r="I61" s="292"/>
      <c r="J61" s="292"/>
      <c r="K61" s="292"/>
      <c r="L61" s="292"/>
      <c r="M61" s="20">
        <v>4</v>
      </c>
      <c r="N61" s="16"/>
      <c r="O61" s="292"/>
      <c r="P61" s="292"/>
      <c r="Q61" s="292"/>
      <c r="R61" s="292"/>
      <c r="S61" s="20">
        <v>4</v>
      </c>
      <c r="T61" s="29" t="s">
        <v>54</v>
      </c>
      <c r="U61" s="292"/>
    </row>
    <row r="62" spans="1:21" s="7" customFormat="1" ht="27" customHeight="1" x14ac:dyDescent="0.25">
      <c r="C62"/>
      <c r="D62"/>
      <c r="E62"/>
      <c r="F62"/>
      <c r="G62" s="292"/>
      <c r="H62" s="292"/>
      <c r="I62" s="292"/>
      <c r="J62" s="292"/>
      <c r="K62" s="292"/>
      <c r="L62" s="292"/>
      <c r="M62" s="20">
        <v>5</v>
      </c>
      <c r="N62" s="16"/>
      <c r="O62" s="292"/>
      <c r="P62" s="292"/>
      <c r="Q62" s="292"/>
      <c r="R62" s="292"/>
      <c r="S62" s="20">
        <v>5</v>
      </c>
      <c r="T62" s="29" t="s">
        <v>86</v>
      </c>
      <c r="U62" s="292"/>
    </row>
    <row r="63" spans="1:21" s="7" customFormat="1" x14ac:dyDescent="0.25">
      <c r="C63"/>
      <c r="D63"/>
      <c r="E63"/>
      <c r="F63"/>
      <c r="G63" s="292"/>
      <c r="H63" s="292"/>
      <c r="I63" s="292"/>
      <c r="J63" s="292"/>
      <c r="K63" s="292"/>
      <c r="L63" s="292"/>
      <c r="M63" s="20">
        <v>6</v>
      </c>
      <c r="N63" s="16"/>
      <c r="O63" s="292"/>
      <c r="P63" s="292"/>
      <c r="Q63" s="292"/>
      <c r="R63" s="292"/>
      <c r="S63" s="20">
        <v>6</v>
      </c>
      <c r="T63" s="29" t="s">
        <v>15</v>
      </c>
      <c r="U63" s="292"/>
    </row>
    <row r="64" spans="1:21" s="7" customFormat="1" x14ac:dyDescent="0.25">
      <c r="C64"/>
      <c r="D64"/>
      <c r="E64"/>
      <c r="F64"/>
    </row>
    <row r="65" spans="1:6" s="7" customFormat="1" x14ac:dyDescent="0.25">
      <c r="C65"/>
      <c r="D65"/>
      <c r="E65"/>
      <c r="F65"/>
    </row>
    <row r="66" spans="1:6" s="7" customFormat="1" hidden="1" x14ac:dyDescent="0.25">
      <c r="C66"/>
      <c r="D66"/>
      <c r="E66"/>
      <c r="F66"/>
    </row>
    <row r="67" spans="1:6" s="184" customFormat="1" hidden="1" x14ac:dyDescent="0.25">
      <c r="C67"/>
      <c r="D67"/>
      <c r="E67"/>
      <c r="F67"/>
    </row>
    <row r="68" spans="1:6" s="184" customFormat="1" hidden="1" x14ac:dyDescent="0.25">
      <c r="A68" s="179">
        <f>+'ראשי-פרטים כלליים וריכוז הוצאות'!$C$108</f>
        <v>4</v>
      </c>
      <c r="C68"/>
      <c r="D68"/>
      <c r="E68"/>
      <c r="F68"/>
    </row>
    <row r="69" spans="1:6" s="184" customFormat="1" hidden="1" x14ac:dyDescent="0.25">
      <c r="A69" s="184">
        <f>INDEX('ראשי-פרטים כלליים וריכוז הוצאות'!$O$108:$O$159,A68)</f>
        <v>1</v>
      </c>
      <c r="C69"/>
      <c r="D69"/>
      <c r="E69"/>
      <c r="F69"/>
    </row>
    <row r="70" spans="1:6" hidden="1" x14ac:dyDescent="0.25"/>
    <row r="71" spans="1:6" hidden="1" x14ac:dyDescent="0.25"/>
    <row r="72" spans="1:6" hidden="1" x14ac:dyDescent="0.25"/>
    <row r="73" spans="1:6" hidden="1" x14ac:dyDescent="0.25"/>
  </sheetData>
  <sheetProtection algorithmName="SHA-512" hashValue="WUFcvU3S6ufnCXSJqm+xsvOzt8PmsAr8+ck5yrSl5+LjrWlJRblUUL2/unHU82yyArZVpw+H2c4vSkdb0qIt8A==" saltValue="LMMWhlIupLRBU6BglatFVA==" spinCount="100000" sheet="1" objects="1" scenarios="1"/>
  <mergeCells count="7">
    <mergeCell ref="S56:T56"/>
    <mergeCell ref="A1:C1"/>
    <mergeCell ref="G1:H1"/>
    <mergeCell ref="I1:J1"/>
    <mergeCell ref="M1:N1"/>
    <mergeCell ref="O1:P1"/>
    <mergeCell ref="A56:B56"/>
  </mergeCells>
  <conditionalFormatting sqref="M3:M42">
    <cfRule type="cellIs" dxfId="21" priority="5" stopIfTrue="1" operator="notEqual">
      <formula>G3</formula>
    </cfRule>
  </conditionalFormatting>
  <conditionalFormatting sqref="I3:I42">
    <cfRule type="cellIs" dxfId="20" priority="6" stopIfTrue="1" operator="notEqual">
      <formula>E3</formula>
    </cfRule>
  </conditionalFormatting>
  <conditionalFormatting sqref="N3:N42 H3:H42">
    <cfRule type="cellIs" dxfId="19" priority="7" stopIfTrue="1" operator="notEqual">
      <formula>1-$K$1</formula>
    </cfRule>
  </conditionalFormatting>
  <conditionalFormatting sqref="G3:G42">
    <cfRule type="cellIs" dxfId="18" priority="8" stopIfTrue="1" operator="notEqual">
      <formula>#REF!</formula>
    </cfRule>
  </conditionalFormatting>
  <conditionalFormatting sqref="A2:XFD2 A7:XFD1048576 A3:A6 F3:XFD6">
    <cfRule type="expression" dxfId="17" priority="4" stopIfTrue="1">
      <formula>OR($A$69=0)</formula>
    </cfRule>
  </conditionalFormatting>
  <conditionalFormatting sqref="D1:R1">
    <cfRule type="expression" dxfId="16" priority="3">
      <formula>OR($A$69=0)</formula>
    </cfRule>
  </conditionalFormatting>
  <conditionalFormatting sqref="A1:C1">
    <cfRule type="expression" dxfId="15" priority="2">
      <formula>$A$69=0</formula>
    </cfRule>
  </conditionalFormatting>
  <conditionalFormatting sqref="B3:E6">
    <cfRule type="expression" dxfId="14" priority="1" stopIfTrue="1">
      <formula>OR($A$69=0)</formula>
    </cfRule>
  </conditionalFormatting>
  <dataValidations disablePrompts="1" count="3">
    <dataValidation type="list" allowBlank="1" showInputMessage="1" showErrorMessage="1" errorTitle="בודק מקצועי: נא בחר קוד נימוק" error="במידה והינך מעוניין בנימוק אחר, הקש 6 או השאר התא ריק וכתוב את המלל בתא שמשמאל" promptTitle="לנוחותכם, יש לבחור קוד נימוק" prompt="בחר:_x000a_1.  היקף מבוקש מעבר להיקף הנדרש לביצוע המשימה_x000a_2.  הפחתה בגין תקצוב יתר של החברה_x000a_3.  תחום עיסוק שאינו כלול בתוכנית המו&quot;פ_x000a_4.  משימה שאינה כלולה בתוכנית המומלצת_x000a_5.  קיצוץ אחיד_x000a_6.  אחר (נא פרט בעמודה משמאל)_x000a_" sqref="J3:J42 P3:P42" xr:uid="{00000000-0002-0000-0800-000000000000}">
      <formula1>$M$58:$M$63</formula1>
    </dataValidation>
    <dataValidation type="list" allowBlank="1" showErrorMessage="1" error="הצעת מחיר, _x000a_חוזה, _x000a_מחירון, _x000a_אמדן." promptTitle=" נא להקיש קוד עלות:" prompt="הצעת מחיר._x000a_חוזה._x000a_מחירון.   _x000a_ אמדן" sqref="D3:D42" xr:uid="{00000000-0002-0000-0800-000001000000}">
      <formula1>$B$58:$B$61</formula1>
    </dataValidation>
    <dataValidation type="decimal" allowBlank="1" showInputMessage="1" showErrorMessage="1" errorTitle="תא מחושב בנוסחה" error="תא זה מחושב בנוסחה:_x000a_ בידך לשנות את שלושת העמודות מימין וע&quot;י כך לקבוע את הסכום המומלץ._x000a__x000a_על מנת להחזיר המצב לקדמותו, נא הקישו על ביטול_x000a_" promptTitle="תא מחושב בנוסחה" prompt="אין להקליד נתונים בעמודה זו" sqref="I3:I42" xr:uid="{00000000-0002-0000-0800-000002000000}">
      <formula1>G3*H3</formula1>
      <formula2>G3*H3</formula2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Contact xmlns="http://schemas.microsoft.com/sharepoint/v3">
      <UserInfo>
        <DisplayName/>
        <AccountId xsi:nil="true"/>
        <AccountType/>
      </UserInfo>
    </PublishingContact>
    <Hamadan xmlns="66d4f5a1-0dd0-43d9-9f6c-c5ab407d47a8">קרן המופ</Hamadan>
    <GovXEventDate xmlns="605e85f2-268e-450d-9afb-d305d42b267e" xsi:nil="true"/>
    <GovXRobotsFollow xmlns="605e85f2-268e-450d-9afb-d305d42b267e">true</GovXRobotsFollow>
    <PublishingRollupImage xmlns="http://schemas.microsoft.com/sharepoint/v3" xsi:nil="true"/>
    <URL xmlns="http://schemas.microsoft.com/sharepoint/v3">
      <Url xsi:nil="true"/>
      <Description xsi:nil="true"/>
    </URL>
    <MMDType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טופס פיזי</TermName>
          <TermId xmlns="http://schemas.microsoft.com/office/infopath/2007/PartnerControls">7ca24818-2b6d-4f44-918e-2e7db6c243f2</TermId>
        </TermInfo>
      </Terms>
    </MMDTypesTaxHTField0>
    <PublishingContactEmail xmlns="http://schemas.microsoft.com/sharepoint/v3" xsi:nil="true"/>
    <NewStatus xmlns="605e85f2-268e-450d-9afb-d305d42b267e">DonotShow</NewStatus>
    <MMDSubjectsTaxHTField0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מחקר ופיתוח</TermName>
          <TermId xmlns="http://schemas.microsoft.com/office/infopath/2007/PartnerControls">3e648f8a-743e-4cc0-a40a-3063a19707eb</TermId>
        </TermInfo>
      </Terms>
    </MMDSubjectsTaxHTField0>
    <GovXLanguage xmlns="605e85f2-268e-450d-9afb-d305d42b267e">heIL</GovXLanguage>
    <PublishingStartDate xmlns="http://schemas.microsoft.com/sharepoint/v3" xsi:nil="true"/>
    <RelevantProcedure xmlns="66d4f5a1-0dd0-43d9-9f6c-c5ab407d47a8" xsi:nil="true"/>
    <GovXMainTitle xmlns="605e85f2-268e-450d-9afb-d305d42b267e">תקציב לבקשות 2017 מעל 50 עובדים</GovXMainTitle>
    <hd629a283e1e41e7b148932bae66dfc5 xmlns="605e85f2-268e-450d-9afb-d305d42b267e">
      <Terms xmlns="http://schemas.microsoft.com/office/infopath/2007/PartnerControls">
        <TermInfo xmlns="http://schemas.microsoft.com/office/infopath/2007/PartnerControls">
          <TermName xmlns="http://schemas.microsoft.com/office/infopath/2007/PartnerControls">המדען הראשי</TermName>
          <TermId xmlns="http://schemas.microsoft.com/office/infopath/2007/PartnerControls">44ceba6c-a312-49a8-b6d7-8bc9b6fc6cc6</TermId>
        </TermInfo>
      </Terms>
    </hd629a283e1e41e7b148932bae66dfc5>
    <PublishingVariationRelationshipLinkFieldID xmlns="http://schemas.microsoft.com/sharepoint/v3">
      <Url xsi:nil="true"/>
      <Description xsi:nil="true"/>
    </PublishingVariationRelationshipLinkFieldID>
    <RelatedUnits xmlns="605e85f2-268e-450d-9afb-d305d42b267e" xsi:nil="true"/>
    <TaxCatchAll xmlns="605e85f2-268e-450d-9afb-d305d42b267e">
      <Value>207</Value>
      <Value>84</Value>
      <Value>58</Value>
    </TaxCatchAll>
    <MaslolimMerkazHashkaot xmlns="66d4f5a1-0dd0-43d9-9f6c-c5ab407d47a8" xsi:nil="true"/>
    <MMDAudienceTaxHTField0 xmlns="605e85f2-268e-450d-9afb-d305d42b267e">
      <Terms xmlns="http://schemas.microsoft.com/office/infopath/2007/PartnerControls"/>
    </MMDAudienceTaxHTField0>
    <GovXContentSection xmlns="605e85f2-268e-450d-9afb-d305d42b267e" xsi:nil="true"/>
    <Audience xmlns="http://schemas.microsoft.com/sharepoint/v3" xsi:nil="true"/>
    <MMDUnitsNameTaxHTField0 xmlns="605e85f2-268e-450d-9afb-d305d42b267e">
      <Terms xmlns="http://schemas.microsoft.com/office/infopath/2007/PartnerControls"/>
    </MMDUnitsNameTaxHTField0>
    <GovXDescription xmlns="605e85f2-268e-450d-9afb-d305d42b267e" xsi:nil="true"/>
    <GovXDescriptionImg xmlns="605e85f2-268e-450d-9afb-d305d42b267e" xsi:nil="true"/>
    <StepMadaan xmlns="66d4f5a1-0dd0-43d9-9f6c-c5ab407d47a8">בקשה</StepMadaan>
    <IconOverlay xmlns="http://schemas.microsoft.com/sharepoint/v4" xsi:nil="true"/>
    <PublishingVariationGroupID xmlns="http://schemas.microsoft.com/sharepoint/v3" xsi:nil="true"/>
    <PublishingContactPicture xmlns="http://schemas.microsoft.com/sharepoint/v3">
      <Url xsi:nil="true"/>
      <Description xsi:nil="true"/>
    </PublishingContactPicture>
    <PublishingExpirationDate xmlns="http://schemas.microsoft.com/sharepoint/v3" xsi:nil="true"/>
    <GovXRobotsIndex xmlns="605e85f2-268e-450d-9afb-d305d42b267e">true</GovXRobotsIndex>
    <HiddenURL xmlns="605e85f2-268e-450d-9afb-d305d42b267e">
      <Url xsi:nil="true"/>
      <Description xsi:nil="true"/>
    </HiddenURL>
    <MMDKeywordsTaxHTField0 xmlns="605e85f2-268e-450d-9afb-d305d42b267e">
      <Terms xmlns="http://schemas.microsoft.com/office/infopath/2007/PartnerControls"/>
    </MMDKeywordsTaxHTField0>
    <PublishingContactNam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mtDocumentsCT" ma:contentTypeID="0x010100C568DB52D9D0A14D9B2FDCC96666E9F2007948130EC3DB064584E219954237AF39050108010038E436025776714BB060DB26E4C71BD8" ma:contentTypeVersion="84" ma:contentTypeDescription="" ma:contentTypeScope="" ma:versionID="e2e8a0f023205fcadae131763a22c4fd">
  <xsd:schema xmlns:xsd="http://www.w3.org/2001/XMLSchema" xmlns:xs="http://www.w3.org/2001/XMLSchema" xmlns:p="http://schemas.microsoft.com/office/2006/metadata/properties" xmlns:ns1="http://schemas.microsoft.com/sharepoint/v3" xmlns:ns2="605e85f2-268e-450d-9afb-d305d42b267e" xmlns:ns3="http://schemas.microsoft.com/sharepoint/v4" xmlns:ns4="66d4f5a1-0dd0-43d9-9f6c-c5ab407d47a8" targetNamespace="http://schemas.microsoft.com/office/2006/metadata/properties" ma:root="true" ma:fieldsID="1aa5e1d7622155837454eaf48ccf377c" ns1:_="" ns2:_="" ns3:_="" ns4:_="">
    <xsd:import namespace="http://schemas.microsoft.com/sharepoint/v3"/>
    <xsd:import namespace="605e85f2-268e-450d-9afb-d305d42b267e"/>
    <xsd:import namespace="http://schemas.microsoft.com/sharepoint/v4"/>
    <xsd:import namespace="66d4f5a1-0dd0-43d9-9f6c-c5ab407d47a8"/>
    <xsd:element name="properties">
      <xsd:complexType>
        <xsd:sequence>
          <xsd:element name="documentManagement">
            <xsd:complexType>
              <xsd:all>
                <xsd:element ref="ns2:GovXMainTitle" minOccurs="0"/>
                <xsd:element ref="ns2:GovXDescription" minOccurs="0"/>
                <xsd:element ref="ns2:GovXDescriptionImg" minOccurs="0"/>
                <xsd:element ref="ns2:GovXContentSection" minOccurs="0"/>
                <xsd:element ref="ns1:PublishingStartDate" minOccurs="0"/>
                <xsd:element ref="ns1:PublishingExpirationDate" minOccurs="0"/>
                <xsd:element ref="ns1:PublishingContact" minOccurs="0"/>
                <xsd:element ref="ns1:PublishingContactEmail" minOccurs="0"/>
                <xsd:element ref="ns1:PublishingContactName" minOccurs="0"/>
                <xsd:element ref="ns1:PublishingContactPicture" minOccurs="0"/>
                <xsd:element ref="ns1:PublishingRollupImage" minOccurs="0"/>
                <xsd:element ref="ns1:Audience" minOccurs="0"/>
                <xsd:element ref="ns2:GovXEventDate" minOccurs="0"/>
                <xsd:element ref="ns2:GovXRobotsFollow" minOccurs="0"/>
                <xsd:element ref="ns2:GovXRobotsIndex" minOccurs="0"/>
                <xsd:element ref="ns2:GovXLanguage" minOccurs="0"/>
                <xsd:element ref="ns2:NewStatus" minOccurs="0"/>
                <xsd:element ref="ns2:MMDSubjectsTaxHTField0" minOccurs="0"/>
                <xsd:element ref="ns2:MMDAudienceTaxHTField0" minOccurs="0"/>
                <xsd:element ref="ns1:PublishingPageLayout" minOccurs="0"/>
                <xsd:element ref="ns1:PublishingVariationGroupID" minOccurs="0"/>
                <xsd:element ref="ns1:PublishingVariationRelationshipLinkFieldID" minOccurs="0"/>
                <xsd:element ref="ns2:TaxCatchAll" minOccurs="0"/>
                <xsd:element ref="ns2:TaxCatchAllLabel" minOccurs="0"/>
                <xsd:element ref="ns2:hd629a283e1e41e7b148932bae66dfc5" minOccurs="0"/>
                <xsd:element ref="ns2:MMDTypesTaxHTField0" minOccurs="0"/>
                <xsd:element ref="ns3:IconOverlay" minOccurs="0"/>
                <xsd:element ref="ns1:URL" minOccurs="0"/>
                <xsd:element ref="ns2:MMDUnitsNameTaxHTField0" minOccurs="0"/>
                <xsd:element ref="ns2:RelatedUnits" minOccurs="0"/>
                <xsd:element ref="ns4:Hamadan" minOccurs="0"/>
                <xsd:element ref="ns4:StepMadaan" minOccurs="0"/>
                <xsd:element ref="ns4:RelevantProcedure" minOccurs="0"/>
                <xsd:element ref="ns2:HiddenURL" minOccurs="0"/>
                <xsd:element ref="ns4:MaslolimMerkazHashkaot" minOccurs="0"/>
                <xsd:element ref="ns2:MMDKeywords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מתזמן תאריך התחלה" ma:hidden="true" ma:internalName="PublishingStartDate" ma:readOnly="false">
      <xsd:simpleType>
        <xsd:restriction base="dms:Unknown"/>
      </xsd:simpleType>
    </xsd:element>
    <xsd:element name="PublishingExpirationDate" ma:index="11" nillable="true" ma:displayName="מתזמן תאריך סיום" ma:hidden="true" ma:internalName="PublishingExpirationDate" ma:readOnly="false">
      <xsd:simpleType>
        <xsd:restriction base="dms:Unknown"/>
      </xsd:simpleType>
    </xsd:element>
    <xsd:element name="PublishingContact" ma:index="12" nillable="true" ma:displayName="איש קשר" ma:hidden="true" ma:list="UserInfo" ma:internalName="PublishingContact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ublishingContactEmail" ma:index="13" nillable="true" ma:displayName="כתובת הדואר האלקטרוני של איש הקשר" ma:hidden="true" ma:internalName="PublishingContactEmail" ma:readOnly="false">
      <xsd:simpleType>
        <xsd:restriction base="dms:Text">
          <xsd:maxLength value="255"/>
        </xsd:restriction>
      </xsd:simpleType>
    </xsd:element>
    <xsd:element name="PublishingContactName" ma:index="14" nillable="true" ma:displayName="שם איש קשר" ma:hidden="true" ma:internalName="PublishingContactName" ma:readOnly="false">
      <xsd:simpleType>
        <xsd:restriction base="dms:Text">
          <xsd:maxLength value="255"/>
        </xsd:restriction>
      </xsd:simpleType>
    </xsd:element>
    <xsd:element name="PublishingContactPicture" ma:index="15" nillable="true" ma:displayName="תמונת איש הקשר" ma:format="Image" ma:hidden="true" ma:internalName="PublishingContactPictur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RollupImage" ma:index="16" nillable="true" ma:displayName="תמונת סיכום" ma:hidden="true" ma:internalName="PublishingRollupImage" ma:readOnly="false">
      <xsd:simpleType>
        <xsd:restriction base="dms:Unknown"/>
      </xsd:simpleType>
    </xsd:element>
    <xsd:element name="Audience" ma:index="17" nillable="true" ma:displayName="קהלי יעד" ma:description="" ma:hidden="true" ma:internalName="Audience" ma:readOnly="false">
      <xsd:simpleType>
        <xsd:restriction base="dms:Unknown"/>
      </xsd:simpleType>
    </xsd:element>
    <xsd:element name="PublishingPageLayout" ma:index="27" nillable="true" ma:displayName="פריסת דף" ma:internalName="PublishingPageLayout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ingVariationGroupID" ma:index="28" nillable="true" ma:displayName="מזהה קבוצת וריאציות" ma:hidden="true" ma:internalName="PublishingVariationGroupID">
      <xsd:simpleType>
        <xsd:restriction base="dms:Text">
          <xsd:maxLength value="255"/>
        </xsd:restriction>
      </xsd:simpleType>
    </xsd:element>
    <xsd:element name="PublishingVariationRelationshipLinkFieldID" ma:index="29" nillable="true" ma:displayName="קישור יחסי גומלין של וריאציות" ma:hidden="true" ma:internalName="PublishingVariationRelationshipLinkFieldID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" ma:index="39" nillable="true" ma:displayName="כתובת 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5e85f2-268e-450d-9afb-d305d42b267e" elementFormDefault="qualified">
    <xsd:import namespace="http://schemas.microsoft.com/office/2006/documentManagement/types"/>
    <xsd:import namespace="http://schemas.microsoft.com/office/infopath/2007/PartnerControls"/>
    <xsd:element name="GovXMainTitle" ma:index="2" nillable="true" ma:displayName="שם השירות" ma:internalName="GovXMainTitle">
      <xsd:simpleType>
        <xsd:restriction base="dms:Text">
          <xsd:maxLength value="255"/>
        </xsd:restriction>
      </xsd:simpleType>
    </xsd:element>
    <xsd:element name="GovXDescription" ma:index="3" nillable="true" ma:displayName="GovXDescription" ma:internalName="GovXDescription">
      <xsd:simpleType>
        <xsd:restriction base="dms:Note">
          <xsd:maxLength value="255"/>
        </xsd:restriction>
      </xsd:simpleType>
    </xsd:element>
    <xsd:element name="GovXDescriptionImg" ma:index="7" nillable="true" ma:displayName="GovXDescriptionImg" ma:internalName="GovXDescriptionImg">
      <xsd:simpleType>
        <xsd:restriction base="dms:Unknown"/>
      </xsd:simpleType>
    </xsd:element>
    <xsd:element name="GovXContentSection" ma:index="8" nillable="true" ma:displayName="תקציר הדף" ma:hidden="true" ma:internalName="GovXContentSection" ma:readOnly="false">
      <xsd:simpleType>
        <xsd:restriction base="dms:Unknown"/>
      </xsd:simpleType>
    </xsd:element>
    <xsd:element name="GovXEventDate" ma:index="18" nillable="true" ma:displayName="GovXEventDate" ma:format="DateTime" ma:hidden="true" ma:internalName="GovXEventDate" ma:readOnly="false">
      <xsd:simpleType>
        <xsd:restriction base="dms:DateTime"/>
      </xsd:simpleType>
    </xsd:element>
    <xsd:element name="GovXRobotsFollow" ma:index="19" nillable="true" ma:displayName="GovXRobotsFollow" ma:default="1" ma:internalName="GovXRobotsFollow">
      <xsd:simpleType>
        <xsd:restriction base="dms:Boolean"/>
      </xsd:simpleType>
    </xsd:element>
    <xsd:element name="GovXRobotsIndex" ma:index="20" nillable="true" ma:displayName="GovXRobotsIndex" ma:default="1" ma:internalName="GovXRobotsIndex">
      <xsd:simpleType>
        <xsd:restriction base="dms:Boolean"/>
      </xsd:simpleType>
    </xsd:element>
    <xsd:element name="GovXLanguage" ma:index="21" nillable="true" ma:displayName="GovXLanguage" ma:internalName="GovXLanguage">
      <xsd:simpleType>
        <xsd:restriction base="dms:Unknown"/>
      </xsd:simpleType>
    </xsd:element>
    <xsd:element name="NewStatus" ma:index="22" nillable="true" ma:displayName="NewStatus" ma:hidden="true" ma:internalName="NewStatus" ma:readOnly="false">
      <xsd:simpleType>
        <xsd:restriction base="dms:Text"/>
      </xsd:simpleType>
    </xsd:element>
    <xsd:element name="MMDSubjectsTaxHTField0" ma:index="24" nillable="true" ma:taxonomy="true" ma:internalName="MMDSubjectsTaxHTField0" ma:taxonomyFieldName="MMDSubjects" ma:displayName="נושאים" ma:readOnly="false" ma:default="" ma:fieldId="{d4be236a-0356-4000-8c21-7c99900f1b40}" ma:taxonomyMulti="true" ma:sspId="2d5cfe0b-92d6-45e7-9728-978dd18bac77" ma:termSetId="a239ac66-6e19-4894-9a6d-0b635cdc56b4" ma:anchorId="3d199f33-0334-4fb9-a28c-1825654b603d" ma:open="false" ma:isKeyword="false">
      <xsd:complexType>
        <xsd:sequence>
          <xsd:element ref="pc:Terms" minOccurs="0" maxOccurs="1"/>
        </xsd:sequence>
      </xsd:complexType>
    </xsd:element>
    <xsd:element name="MMDAudienceTaxHTField0" ma:index="26" nillable="true" ma:taxonomy="true" ma:internalName="MMDAudienceTaxHTField0" ma:taxonomyFieldName="MMDAudience" ma:displayName="MMDAudience" ma:default="" ma:fieldId="{3c15929f-8c37-40c6-8d45-39d2a27c8ebd}" ma:taxonomyMulti="true" ma:sspId="2d5cfe0b-92d6-45e7-9728-978dd18bac77" ma:termSetId="a239ac66-6e19-4894-9a6d-0b635cdc56b4" ma:anchorId="293e6317-d625-4045-86b8-b7c79c02edb4" ma:open="false" ma:isKeyword="false">
      <xsd:complexType>
        <xsd:sequence>
          <xsd:element ref="pc:Terms" minOccurs="0" maxOccurs="1"/>
        </xsd:sequence>
      </xsd:complexType>
    </xsd:element>
    <xsd:element name="TaxCatchAll" ma:index="34" nillable="true" ma:displayName="עמודת 'תפוס הכל' של טקסונומיה" ma:hidden="true" ma:list="{4ea5708e-0740-470e-a7ce-b06ee08034f5}" ma:internalName="TaxCatchAll" ma:showField="CatchAllData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35" nillable="true" ma:displayName="עמודת 'תפוס הכל' של טקסונומיה1" ma:hidden="true" ma:list="{4ea5708e-0740-470e-a7ce-b06ee08034f5}" ma:internalName="TaxCatchAllLabel" ma:readOnly="true" ma:showField="CatchAllDataLabel" ma:web="605e85f2-268e-450d-9afb-d305d42b26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629a283e1e41e7b148932bae66dfc5" ma:index="36" nillable="true" ma:taxonomy="true" ma:internalName="hd629a283e1e41e7b148932bae66dfc5" ma:taxonomyFieldName="MMDRelatedUnits" ma:displayName="יחידות קשורות" ma:default="" ma:fieldId="{1d629a28-3e1e-41e7-b148-932bae66dfc5}" ma:taxonomyMulti="true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MMDTypesTaxHTField0" ma:index="37" nillable="true" ma:taxonomy="true" ma:internalName="MMDTypesTaxHTField0" ma:taxonomyFieldName="MMDTypes" ma:displayName="סוג מסמך" ma:default="" ma:fieldId="{fa0486b9-0a56-4dae-8d9d-1d0e3ed62ab8}" ma:sspId="2d5cfe0b-92d6-45e7-9728-978dd18bac77" ma:termSetId="a239ac66-6e19-4894-9a6d-0b635cdc56b4" ma:anchorId="b004abf7-d52f-4e04-bc60-f14f3738b736" ma:open="false" ma:isKeyword="false">
      <xsd:complexType>
        <xsd:sequence>
          <xsd:element ref="pc:Terms" minOccurs="0" maxOccurs="1"/>
        </xsd:sequence>
      </xsd:complexType>
    </xsd:element>
    <xsd:element name="MMDUnitsNameTaxHTField0" ma:index="41" nillable="true" ma:taxonomy="true" ma:internalName="MMDUnitsNameTaxHTField0" ma:taxonomyFieldName="MMDUnitsName" ma:displayName="MMDUnitsName" ma:readOnly="false" ma:default="" ma:fieldId="{650b01ae-ebd3-442b-8817-15405c5daf08}" ma:sspId="2d5cfe0b-92d6-45e7-9728-978dd18bac77" ma:termSetId="a239ac66-6e19-4894-9a6d-0b635cdc56b4" ma:anchorId="3bedd0f0-7648-42b6-8482-dc552c7f0340" ma:open="false" ma:isKeyword="false">
      <xsd:complexType>
        <xsd:sequence>
          <xsd:element ref="pc:Terms" minOccurs="0" maxOccurs="1"/>
        </xsd:sequence>
      </xsd:complexType>
    </xsd:element>
    <xsd:element name="RelatedUnits" ma:index="42" nillable="true" ma:displayName="RelatedUnits" ma:hidden="true" ma:internalName="RelatedUnits" ma:readOnly="false">
      <xsd:simpleType>
        <xsd:restriction base="dms:Unknown"/>
      </xsd:simpleType>
    </xsd:element>
    <xsd:element name="HiddenURL" ma:index="46" nillable="true" ma:displayName="HiddenURL" ma:format="Hyperlink" ma:internalName="Hidden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MDKeywordsTaxHTField0" ma:index="49" nillable="true" ma:taxonomy="true" ma:internalName="MMDKeywordsTaxHTField0" ma:taxonomyFieldName="MMDKeywords" ma:displayName="MMDKeywords" ma:default="" ma:fieldId="{14078ffa-c3ef-405c-99c7-77c66477e901}" ma:taxonomyMulti="true" ma:sspId="2d5cfe0b-92d6-45e7-9728-978dd18bac77" ma:termSetId="a239ac66-6e19-4894-9a6d-0b635cdc56b4" ma:anchorId="b97634dc-aac3-4b49-82c1-8f6ffe388c62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8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d4f5a1-0dd0-43d9-9f6c-c5ab407d47a8" elementFormDefault="qualified">
    <xsd:import namespace="http://schemas.microsoft.com/office/2006/documentManagement/types"/>
    <xsd:import namespace="http://schemas.microsoft.com/office/infopath/2007/PartnerControls"/>
    <xsd:element name="Hamadan" ma:index="43" nillable="true" ma:displayName="תכנית" ma:format="Dropdown" ma:internalName="Hamadan">
      <xsd:simpleType>
        <xsd:restriction base="dms:Choice">
          <xsd:enumeration value="קרן המופ"/>
          <xsd:enumeration value="החממות הטכנולוגיות"/>
          <xsd:enumeration value="מסלולי מגנ&quot;ט"/>
          <xsd:enumeration value="מסלולים בינלאומיים"/>
          <xsd:enumeration value="תנופה"/>
          <xsd:enumeration value="מיסוי והשקעות"/>
          <xsd:enumeration value="קרן תמורה"/>
          <xsd:enumeration value="ויזות חדשנות"/>
        </xsd:restriction>
      </xsd:simpleType>
    </xsd:element>
    <xsd:element name="StepMadaan" ma:index="44" nillable="true" ma:displayName="שלב בתהליך" ma:format="Dropdown" ma:internalName="StepMadaan">
      <xsd:simpleType>
        <xsd:restriction base="dms:Choice">
          <xsd:enumeration value="אישור"/>
          <xsd:enumeration value="בדיקה"/>
          <xsd:enumeration value="בקשה"/>
          <xsd:enumeration value="סגירה"/>
          <xsd:enumeration value="תמלוגים"/>
          <xsd:enumeration value="ביצוע"/>
          <xsd:enumeration value="מיסוי והשקעות"/>
          <xsd:enumeration value="ערעור"/>
          <xsd:enumeration value="בנק"/>
        </xsd:restriction>
      </xsd:simpleType>
    </xsd:element>
    <xsd:element name="RelevantProcedure" ma:index="45" nillable="true" ma:displayName="RelevantProcedure" ma:description="נוהל קשור" ma:internalName="RelevantProcedure">
      <xsd:simpleType>
        <xsd:restriction base="dms:Unknown"/>
      </xsd:simpleType>
    </xsd:element>
    <xsd:element name="MaslolimMerkazHashkaot" ma:index="47" nillable="true" ma:displayName="מסלולים" ma:description="לכאו יש להזין שמות מסלולים של מרכז ההשקעות" ma:format="Dropdown" ma:internalName="MaslolimMerkazHashkaot">
      <xsd:simpleType>
        <xsd:restriction base="dms:Choice">
          <xsd:enumeration value="מסלול מענקים"/>
          <xsd:enumeration value="מסלולי תעסוקה"/>
          <xsd:enumeration value="מסלולי כלכלה ירוקה"/>
          <xsd:enumeration value="השכרה למגורים"/>
          <xsd:enumeration value="מסלולים מיוחדים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3" ma:displayName="סוג תוכן"/>
        <xsd:element ref="dc:title" minOccurs="0" maxOccurs="1" ma:index="1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2B984CB-7AA4-4F5D-919A-B899287ED44B}">
  <ds:schemaRefs>
    <ds:schemaRef ds:uri="http://schemas.microsoft.com/sharepoint/v3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66d4f5a1-0dd0-43d9-9f6c-c5ab407d47a8"/>
    <ds:schemaRef ds:uri="http://schemas.microsoft.com/office/2006/metadata/properties"/>
    <ds:schemaRef ds:uri="http://schemas.microsoft.com/sharepoint/v4"/>
    <ds:schemaRef ds:uri="605e85f2-268e-450d-9afb-d305d42b267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62F27A0-F53E-4BDD-9F41-3AE82564B7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DC1095-FD65-4AE3-A7F8-E96CE23453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5e85f2-268e-450d-9afb-d305d42b267e"/>
    <ds:schemaRef ds:uri="http://schemas.microsoft.com/sharepoint/v4"/>
    <ds:schemaRef ds:uri="66d4f5a1-0dd0-43d9-9f6c-c5ab407d47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10</vt:i4>
      </vt:variant>
      <vt:variant>
        <vt:lpstr>טווחים בעלי שם</vt:lpstr>
      </vt:variant>
      <vt:variant>
        <vt:i4>49</vt:i4>
      </vt:variant>
    </vt:vector>
  </HeadingPairs>
  <TitlesOfParts>
    <vt:vector size="59" baseType="lpstr">
      <vt:lpstr>הנחיות למילוי-התחל כאן</vt:lpstr>
      <vt:lpstr>ראשי-פרטים כלליים וריכוז הוצאות</vt:lpstr>
      <vt:lpstr>כח אדם - שכר</vt:lpstr>
      <vt:lpstr>חומרים </vt:lpstr>
      <vt:lpstr>ציוד ייעודי</vt:lpstr>
      <vt:lpstr>קבלני משנה </vt:lpstr>
      <vt:lpstr>ציוד</vt:lpstr>
      <vt:lpstr>שיווק</vt:lpstr>
      <vt:lpstr>התאמת מוצר ותיקוף שוק</vt:lpstr>
      <vt:lpstr>שונות</vt:lpstr>
      <vt:lpstr>_01_02</vt:lpstr>
      <vt:lpstr>haarot_takzivim</vt:lpstr>
      <vt:lpstr>hachlatat_vaada</vt:lpstr>
      <vt:lpstr>homarim_achuz_tkura</vt:lpstr>
      <vt:lpstr>homarim_kamut</vt:lpstr>
      <vt:lpstr>homarim_takziv</vt:lpstr>
      <vt:lpstr>homarim_teur</vt:lpstr>
      <vt:lpstr>kablanim_hearot</vt:lpstr>
      <vt:lpstr>kablanim_location</vt:lpstr>
      <vt:lpstr>kablanim_takziv</vt:lpstr>
      <vt:lpstr>kablanim_teur</vt:lpstr>
      <vt:lpstr>kablanim_toar</vt:lpstr>
      <vt:lpstr>koah_adam_achuz</vt:lpstr>
      <vt:lpstr>KOAH_ADAM_ACHUZ_MISRA</vt:lpstr>
      <vt:lpstr>koah_adam_code_sachar</vt:lpstr>
      <vt:lpstr>koah_adam_cost</vt:lpstr>
      <vt:lpstr>koah_adam_limit_cost</vt:lpstr>
      <vt:lpstr>koah_adam_mispar_hodashim</vt:lpstr>
      <vt:lpstr>koah_adam_tafkid</vt:lpstr>
      <vt:lpstr>koah_adam_takziv</vt:lpstr>
      <vt:lpstr>koah_adam_teur</vt:lpstr>
      <vt:lpstr>koah_adam_toar</vt:lpstr>
      <vt:lpstr>'התאמת מוצר ותיקוף שוק'!Shivuk_Takziv</vt:lpstr>
      <vt:lpstr>Shivuk_Takziv</vt:lpstr>
      <vt:lpstr>'התאמת מוצר ותיקוף שוק'!Shivuk_Teur</vt:lpstr>
      <vt:lpstr>Shivuk_Teur</vt:lpstr>
      <vt:lpstr>shonot_takziv</vt:lpstr>
      <vt:lpstr>shonot_teur</vt:lpstr>
      <vt:lpstr>takzivim_mumlazim</vt:lpstr>
      <vt:lpstr>takzivim_teur</vt:lpstr>
      <vt:lpstr>'הנחיות למילוי-התחל כאן'!WPrint_Area_W</vt:lpstr>
      <vt:lpstr>'כח אדם - שכר'!WPrint_Area_W</vt:lpstr>
      <vt:lpstr>'ראשי-פרטים כלליים וריכוז הוצאות'!WPrint_Area_W</vt:lpstr>
      <vt:lpstr>'חומרים '!WPrint_TitlesW</vt:lpstr>
      <vt:lpstr>'כח אדם - שכר'!WPrint_TitlesW</vt:lpstr>
      <vt:lpstr>ציוד!WPrint_TitlesW</vt:lpstr>
      <vt:lpstr>'קבלני משנה '!WPrint_TitlesW</vt:lpstr>
      <vt:lpstr>שונות!WPrint_TitlesW</vt:lpstr>
      <vt:lpstr>ziyud_cost</vt:lpstr>
      <vt:lpstr>ziyud_kamut</vt:lpstr>
      <vt:lpstr>ziyud_mispar_hodashim</vt:lpstr>
      <vt:lpstr>ziyud_takziv</vt:lpstr>
      <vt:lpstr>ziyud_teur</vt:lpstr>
      <vt:lpstr>'כח אדם - שכר'!טקסט1</vt:lpstr>
      <vt:lpstr>עדתאריך</vt:lpstr>
      <vt:lpstr>קוד_שכר</vt:lpstr>
      <vt:lpstr>רבעון</vt:lpstr>
      <vt:lpstr>רבעון_ראשון</vt:lpstr>
      <vt:lpstr>תאריך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Ayala Zuaretz</dc:creator>
  <cp:lastModifiedBy>אבנר שדמי</cp:lastModifiedBy>
  <cp:lastPrinted>2020-07-16T08:19:15Z</cp:lastPrinted>
  <dcterms:created xsi:type="dcterms:W3CDTF">2020-06-17T08:44:18Z</dcterms:created>
  <dcterms:modified xsi:type="dcterms:W3CDTF">2020-11-01T15:05:47Z</dcterms:modified>
</cp:coreProperties>
</file>